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ORDEN CARPETAS\DOCUMENTOS\Trabajo\Estadísticas\Documentos\"/>
    </mc:Choice>
  </mc:AlternateContent>
  <bookViews>
    <workbookView xWindow="0" yWindow="0" windowWidth="30720" windowHeight="12690"/>
  </bookViews>
  <sheets>
    <sheet name="Resumen" sheetId="1" r:id="rId1"/>
    <sheet name="TipoRecurso" sheetId="2" r:id="rId2"/>
    <sheet name="PorZona" sheetId="6" r:id="rId3"/>
    <sheet name="Por Región" sheetId="10" r:id="rId4"/>
  </sheets>
  <externalReferences>
    <externalReference r:id="rId5"/>
  </externalReferences>
  <definedNames>
    <definedName name="_xlnm._FilterDatabase" localSheetId="3" hidden="1">'Por Región'!$N$43:$O$67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Región'!$B$1:$J$55</definedName>
    <definedName name="_xlnm.Print_Area" localSheetId="2">PorZona!$B$1:$J$61</definedName>
    <definedName name="_xlnm.Print_Area" localSheetId="0">Resumen!$B$1:$O$85</definedName>
    <definedName name="_xlnm.Print_Area" localSheetId="1">TipoRecurso!$B$1:$K$81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62913"/>
</workbook>
</file>

<file path=xl/calcChain.xml><?xml version="1.0" encoding="utf-8"?>
<calcChain xmlns="http://schemas.openxmlformats.org/spreadsheetml/2006/main">
  <c r="F58" i="6" l="1"/>
  <c r="G59" i="6"/>
  <c r="E60" i="1" l="1"/>
  <c r="F12" i="1"/>
  <c r="I63" i="1" l="1"/>
  <c r="H63" i="1"/>
  <c r="I62" i="1"/>
  <c r="H62" i="1"/>
  <c r="I60" i="1"/>
  <c r="H60" i="1"/>
  <c r="I59" i="1"/>
  <c r="H59" i="1"/>
  <c r="E59" i="1"/>
  <c r="E63" i="1"/>
  <c r="E62" i="1"/>
  <c r="R42" i="1"/>
  <c r="R41" i="1"/>
  <c r="R40" i="1" l="1"/>
  <c r="R39" i="1"/>
  <c r="F47" i="1" l="1"/>
  <c r="F62" i="1" s="1"/>
  <c r="F46" i="1"/>
  <c r="F63" i="1" s="1"/>
  <c r="F44" i="1"/>
  <c r="S42" i="1" s="1"/>
  <c r="F43" i="1"/>
  <c r="S41" i="1" s="1"/>
  <c r="F42" i="1"/>
  <c r="F41" i="1"/>
  <c r="J42" i="1"/>
  <c r="G42" i="1" l="1"/>
  <c r="F59" i="1"/>
  <c r="S40" i="1"/>
  <c r="F60" i="1"/>
  <c r="S39" i="1"/>
  <c r="E33" i="10" l="1"/>
  <c r="N10" i="2" l="1"/>
  <c r="N11" i="2"/>
  <c r="N12" i="2"/>
  <c r="N13" i="2"/>
  <c r="N14" i="2"/>
  <c r="N15" i="2"/>
  <c r="N9" i="2"/>
  <c r="N16" i="2" s="1"/>
  <c r="G59" i="1" l="1"/>
  <c r="H14" i="6" l="1"/>
  <c r="G14" i="6"/>
  <c r="I13" i="6"/>
  <c r="I12" i="6"/>
  <c r="I11" i="6"/>
  <c r="I10" i="6"/>
  <c r="I78" i="2"/>
  <c r="H56" i="2"/>
  <c r="G56" i="2"/>
  <c r="H55" i="2"/>
  <c r="G55" i="2"/>
  <c r="H35" i="2"/>
  <c r="G35" i="2"/>
  <c r="I34" i="2"/>
  <c r="I33" i="2"/>
  <c r="I32" i="2"/>
  <c r="I31" i="2"/>
  <c r="I30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G57" i="2"/>
  <c r="G58" i="2" s="1"/>
  <c r="H57" i="2"/>
  <c r="H58" i="2" s="1"/>
  <c r="I35" i="2"/>
  <c r="I56" i="2"/>
  <c r="I55" i="2"/>
  <c r="I33" i="10"/>
  <c r="J63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G80" i="2" s="1"/>
  <c r="I32" i="1" l="1"/>
  <c r="I79" i="2"/>
  <c r="H80" i="2"/>
  <c r="H48" i="1"/>
  <c r="I57" i="2"/>
  <c r="H32" i="1"/>
  <c r="J45" i="1"/>
  <c r="J40" i="1"/>
  <c r="J29" i="1"/>
  <c r="J56" i="1"/>
  <c r="H64" i="1"/>
  <c r="J61" i="1"/>
  <c r="J25" i="1"/>
  <c r="I64" i="1"/>
  <c r="I48" i="1"/>
  <c r="D33" i="10"/>
  <c r="J32" i="1" l="1"/>
  <c r="J48" i="1"/>
  <c r="J64" i="1"/>
  <c r="E55" i="2"/>
  <c r="D55" i="2"/>
  <c r="E56" i="2"/>
  <c r="D56" i="2"/>
  <c r="N64" i="2" l="1"/>
  <c r="M64" i="2"/>
  <c r="N63" i="2"/>
  <c r="M63" i="2"/>
  <c r="O76" i="2" l="1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29" i="2"/>
  <c r="O30" i="2"/>
  <c r="O31" i="2"/>
  <c r="O32" i="2"/>
  <c r="O33" i="2"/>
  <c r="N33" i="2"/>
  <c r="N32" i="2"/>
  <c r="N31" i="2"/>
  <c r="N30" i="2"/>
  <c r="N29" i="2"/>
  <c r="N28" i="2"/>
  <c r="N27" i="2"/>
  <c r="U58" i="1"/>
  <c r="U59" i="1"/>
  <c r="U60" i="1"/>
  <c r="U61" i="1"/>
  <c r="T61" i="1"/>
  <c r="T60" i="1"/>
  <c r="T59" i="1"/>
  <c r="T58" i="1"/>
  <c r="S14" i="1"/>
  <c r="S13" i="1"/>
  <c r="S12" i="1"/>
  <c r="S11" i="1"/>
  <c r="S15" i="1"/>
  <c r="N34" i="2" l="1"/>
  <c r="M47" i="2" s="1"/>
  <c r="O34" i="2"/>
  <c r="N47" i="2" s="1"/>
  <c r="U63" i="1"/>
  <c r="W59" i="1" s="1"/>
  <c r="T63" i="1"/>
  <c r="V59" i="1" s="1"/>
  <c r="E35" i="2"/>
  <c r="D35" i="2"/>
  <c r="F34" i="2"/>
  <c r="F33" i="2"/>
  <c r="F32" i="2"/>
  <c r="F31" i="2"/>
  <c r="F30" i="2"/>
  <c r="F29" i="2"/>
  <c r="F28" i="2"/>
  <c r="M41" i="2" l="1"/>
  <c r="N41" i="2"/>
  <c r="N42" i="2"/>
  <c r="N44" i="2"/>
  <c r="N43" i="2"/>
  <c r="M44" i="2"/>
  <c r="M45" i="2"/>
  <c r="M40" i="2"/>
  <c r="M43" i="2"/>
  <c r="M46" i="2"/>
  <c r="N46" i="2"/>
  <c r="N45" i="2"/>
  <c r="N40" i="2"/>
  <c r="M42" i="2"/>
  <c r="W61" i="1"/>
  <c r="W58" i="1"/>
  <c r="W60" i="1"/>
  <c r="V58" i="1"/>
  <c r="V61" i="1"/>
  <c r="V60" i="1"/>
  <c r="F35" i="2"/>
  <c r="N49" i="2" l="1"/>
  <c r="M49" i="2"/>
  <c r="G63" i="1"/>
  <c r="G62" i="1"/>
  <c r="F61" i="1"/>
  <c r="E61" i="1"/>
  <c r="G60" i="1"/>
  <c r="G58" i="1"/>
  <c r="G57" i="1"/>
  <c r="F56" i="1"/>
  <c r="E56" i="1"/>
  <c r="E64" i="1" l="1"/>
  <c r="F64" i="1"/>
  <c r="G61" i="1"/>
  <c r="G56" i="1"/>
  <c r="G64" i="1" l="1"/>
  <c r="G47" i="1"/>
  <c r="G46" i="1"/>
  <c r="F45" i="1"/>
  <c r="E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F15" i="1"/>
  <c r="R25" i="1" l="1"/>
  <c r="S25" i="1"/>
  <c r="O77" i="2"/>
  <c r="E80" i="2"/>
  <c r="F79" i="2"/>
  <c r="N77" i="2"/>
  <c r="D80" i="2"/>
  <c r="E48" i="1"/>
  <c r="G45" i="1"/>
  <c r="G40" i="1"/>
  <c r="E32" i="1"/>
  <c r="F48" i="1"/>
  <c r="F16" i="1"/>
  <c r="D17" i="1" s="1"/>
  <c r="G25" i="1"/>
  <c r="G29" i="1"/>
  <c r="F32" i="1"/>
  <c r="G48" i="1" l="1"/>
  <c r="G15" i="1"/>
  <c r="G13" i="1"/>
  <c r="G32" i="1"/>
  <c r="G12" i="1"/>
  <c r="G14" i="1"/>
  <c r="E17" i="1"/>
  <c r="E14" i="6" l="1"/>
  <c r="D14" i="6"/>
  <c r="F14" i="6" l="1"/>
  <c r="H56" i="6" l="1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<sst xmlns="http://schemas.openxmlformats.org/spreadsheetml/2006/main" count="302" uniqueCount="130">
  <si>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</si>
  <si>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</si>
  <si>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</si>
  <si>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</si>
  <si>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</si>
  <si>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</si>
  <si>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</si>
  <si>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</si>
  <si>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</si>
  <si>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</si>
  <si>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</si>
  <si>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</si>
  <si>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</si>
  <si>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</si>
  <si>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</si>
  <si>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</si>
  <si>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</si>
  <si>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</si>
  <si>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</si>
  <si>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</si>
  <si>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</si>
  <si>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</si>
  <si>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</si>
  <si>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</si>
  <si>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</si>
  <si>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</si>
  <si>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</si>
  <si>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</si>
  <si>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</si>
  <si>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</si>
  <si>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</si>
  <si>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</si>
  <si>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</si>
  <si>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</si>
  <si>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</si>
  <si>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</si>
  <si>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</si>
  <si>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</si>
  <si>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</si>
  <si>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</si>
  <si>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</si>
  <si>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</si>
  <si>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</si>
  <si>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</si>
  <si>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</si>
  <si>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</si>
  <si>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</si>
  <si>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</si>
  <si>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</si>
  <si>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</si>
  <si>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</si>
  <si>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</si>
  <si>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</si>
  <si>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</si>
  <si>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</si>
  <si>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</si>
  <si>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</si>
  <si>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Ene-19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</si>
  <si>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</si>
  <si>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</si>
  <si>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</si>
  <si>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</si>
  <si>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</si>
  <si>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Cuadro N° 1: Producción de energía eléctrica nacional por tipo de Mercado y Fuente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</si>
  <si>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</si>
  <si>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</si>
  <si>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</si>
  <si>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</si>
  <si>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</si>
  <si>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</si>
  <si>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</si>
  <si>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</si>
  <si>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</si>
  <si>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</si>
  <si>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</si>
  <si>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</si>
  <si>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</si>
  <si>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</si>
  <si>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</si>
  <si>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</si>
  <si>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</si>
  <si>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</si>
  <si>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</si>
  <si>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</si>
  <si>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Cuadro N° 4 : Producción de energía eléctrica nacional según Destino y Recurso 2019 vs 2018</t>
  </si>
  <si>
    <t>1.1 Producción de energía eléctrica (GWh)</t>
  </si>
  <si>
    <t>2. GENERACIÓN DE ENERGÍA ELÉCTRICA POR TIPO DE RECURSO ENERGÉTICO</t>
  </si>
  <si>
    <t>Diesel/Residual/Carbón</t>
  </si>
  <si>
    <t>Agua</t>
  </si>
  <si>
    <t>Cuadro N° 5: Producción de energía eléctrica nacional por tipo de recurso energético 2019 vs 2018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</si>
  <si>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</si>
  <si>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</si>
  <si>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</si>
  <si>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</si>
  <si>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</si>
  <si>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</si>
  <si>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</si>
  <si>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</si>
  <si>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</si>
  <si>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</si>
  <si>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</si>
  <si>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</si>
  <si>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7: Producción de energía eléctrica según tipo de participación en el Mercado Eléctrico 2019 vs 2018</t>
  </si>
  <si>
    <t>Cuadro N° 9: Producción de energía eléctrica según origen y zona del país</t>
  </si>
  <si>
    <t>Cuadro N° 10: Producción eléctrica por Región</t>
  </si>
  <si>
    <t>Cuadro N° 6: Producción de energía eléctrica con Recurso Convencional y No Convencional 2019 vs 2018</t>
  </si>
  <si>
    <t>2.2 Producción de energía eléctrica (GWh) Convencional y no Convencional</t>
  </si>
  <si>
    <t>2.3 Producción de energía eléctrica (GWh) en las Centrales de Reserva Fria en el Mercado Eléctrico</t>
  </si>
  <si>
    <t>3.1 Producción de energía eléctrica (GWh) nacional según zona 2019 vs 2018</t>
  </si>
  <si>
    <t>3.3 Producción de energía eléctrica nacional (GWh) por Región</t>
  </si>
  <si>
    <t>COES *</t>
  </si>
  <si>
    <t>(*): Información del Comité de Operación Económico del Sistema (COES)</t>
  </si>
  <si>
    <t>-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</si>
  <si>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</si>
  <si>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</si>
  <si>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1. RESUMEN NACIONAL AL MES DE JUNIO 2019</t>
  </si>
  <si>
    <t>Eléctrico</t>
  </si>
  <si>
    <t>Cuadro N° 2 : Producción de energía eléctrica nacional según  Sistema y Destino 2019 vs 2018</t>
  </si>
  <si>
    <t>Cuadro N° 3 : Producción de energía eléctrica nacional según  Destino y Fuente 2019 vs 2018</t>
  </si>
  <si>
    <t>Interconexión</t>
  </si>
  <si>
    <t xml:space="preserve">Sistema de </t>
  </si>
  <si>
    <t>Junio</t>
  </si>
  <si>
    <t>Acumulado 1er semestre</t>
  </si>
  <si>
    <t>Grafico N° 11: Generación de energía eléctrica por Región, al mes de junio 2019</t>
  </si>
  <si>
    <t>Gráfico N° 10:  Producción de energía 
según zona del país</t>
  </si>
  <si>
    <t>Junio 2019</t>
  </si>
  <si>
    <t>3.2 Producción de energía eléctrica (GWh) por origen y zona al mes de junio 2019</t>
  </si>
  <si>
    <t>Cuadro N° 8: Producción de energía eléctrica nacional por zona del país, al mes de junio</t>
  </si>
  <si>
    <t>Total Nacional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</si>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</sst>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6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</borders>
  <cellStyleXfs count="33745">
    <xf numFmtId="0" fontId="0" fillId="0" borderId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4" fillId="2" borderId="0" applyNumberFormat="0" applyBorder="0" applyAlignment="0" applyProtection="0"/>
    <xf numFmtId="165" fontId="3" fillId="2" borderId="0" applyNumberFormat="0" applyBorder="0" applyAlignment="0" applyProtection="0"/>
    <xf numFmtId="0" fontId="75" fillId="31" borderId="0" applyNumberFormat="0" applyBorder="0" applyAlignment="0" applyProtection="0"/>
    <xf numFmtId="165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4" fillId="3" borderId="0" applyNumberFormat="0" applyBorder="0" applyAlignment="0" applyProtection="0"/>
    <xf numFmtId="165" fontId="3" fillId="3" borderId="0" applyNumberFormat="0" applyBorder="0" applyAlignment="0" applyProtection="0"/>
    <xf numFmtId="0" fontId="75" fillId="32" borderId="0" applyNumberFormat="0" applyBorder="0" applyAlignment="0" applyProtection="0"/>
    <xf numFmtId="165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4" fillId="4" borderId="0" applyNumberFormat="0" applyBorder="0" applyAlignment="0" applyProtection="0"/>
    <xf numFmtId="165" fontId="3" fillId="4" borderId="0" applyNumberFormat="0" applyBorder="0" applyAlignment="0" applyProtection="0"/>
    <xf numFmtId="0" fontId="75" fillId="33" borderId="0" applyNumberFormat="0" applyBorder="0" applyAlignment="0" applyProtection="0"/>
    <xf numFmtId="165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34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4" fillId="6" borderId="0" applyNumberFormat="0" applyBorder="0" applyAlignment="0" applyProtection="0"/>
    <xf numFmtId="165" fontId="3" fillId="6" borderId="0" applyNumberFormat="0" applyBorder="0" applyAlignment="0" applyProtection="0"/>
    <xf numFmtId="0" fontId="75" fillId="35" borderId="0" applyNumberFormat="0" applyBorder="0" applyAlignment="0" applyProtection="0"/>
    <xf numFmtId="165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165" fontId="5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5" fillId="6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4" fillId="8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75" fillId="36" borderId="0" applyNumberFormat="0" applyBorder="0" applyAlignment="0" applyProtection="0"/>
    <xf numFmtId="165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165" fontId="5" fillId="8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5" fillId="8" borderId="0" applyNumberFormat="0" applyBorder="0" applyAlignment="0" applyProtection="0"/>
    <xf numFmtId="165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165" fontId="6" fillId="3" borderId="0" applyNumberFormat="0" applyBorder="0" applyAlignment="0" applyProtection="0"/>
    <xf numFmtId="165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165" fontId="6" fillId="4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165" fontId="6" fillId="8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37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4" fillId="10" borderId="0" applyNumberFormat="0" applyBorder="0" applyAlignment="0" applyProtection="0"/>
    <xf numFmtId="165" fontId="3" fillId="10" borderId="0" applyNumberFormat="0" applyBorder="0" applyAlignment="0" applyProtection="0"/>
    <xf numFmtId="0" fontId="75" fillId="38" borderId="0" applyNumberFormat="0" applyBorder="0" applyAlignment="0" applyProtection="0"/>
    <xf numFmtId="165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4" fillId="11" borderId="0" applyNumberFormat="0" applyBorder="0" applyAlignment="0" applyProtection="0"/>
    <xf numFmtId="165" fontId="3" fillId="11" borderId="0" applyNumberFormat="0" applyBorder="0" applyAlignment="0" applyProtection="0"/>
    <xf numFmtId="0" fontId="75" fillId="39" borderId="0" applyNumberFormat="0" applyBorder="0" applyAlignment="0" applyProtection="0"/>
    <xf numFmtId="165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40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41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4" fillId="12" borderId="0" applyNumberFormat="0" applyBorder="0" applyAlignment="0" applyProtection="0"/>
    <xf numFmtId="165" fontId="3" fillId="12" borderId="0" applyNumberFormat="0" applyBorder="0" applyAlignment="0" applyProtection="0"/>
    <xf numFmtId="0" fontId="75" fillId="42" borderId="0" applyNumberFormat="0" applyBorder="0" applyAlignment="0" applyProtection="0"/>
    <xf numFmtId="165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165" fontId="5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5" fillId="12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165" fontId="6" fillId="11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165" fontId="6" fillId="12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9" fillId="13" borderId="0" applyNumberFormat="0" applyBorder="0" applyAlignment="0" applyProtection="0"/>
    <xf numFmtId="165" fontId="8" fillId="13" borderId="0" applyNumberFormat="0" applyBorder="0" applyAlignment="0" applyProtection="0"/>
    <xf numFmtId="0" fontId="77" fillId="43" borderId="0" applyNumberFormat="0" applyBorder="0" applyAlignment="0" applyProtection="0"/>
    <xf numFmtId="165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9" fillId="10" borderId="0" applyNumberFormat="0" applyBorder="0" applyAlignment="0" applyProtection="0"/>
    <xf numFmtId="165" fontId="8" fillId="10" borderId="0" applyNumberFormat="0" applyBorder="0" applyAlignment="0" applyProtection="0"/>
    <xf numFmtId="0" fontId="77" fillId="44" borderId="0" applyNumberFormat="0" applyBorder="0" applyAlignment="0" applyProtection="0"/>
    <xf numFmtId="16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9" fillId="11" borderId="0" applyNumberFormat="0" applyBorder="0" applyAlignment="0" applyProtection="0"/>
    <xf numFmtId="165" fontId="8" fillId="11" borderId="0" applyNumberFormat="0" applyBorder="0" applyAlignment="0" applyProtection="0"/>
    <xf numFmtId="0" fontId="77" fillId="45" borderId="0" applyNumberFormat="0" applyBorder="0" applyAlignment="0" applyProtection="0"/>
    <xf numFmtId="16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46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47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9" fillId="16" borderId="0" applyNumberFormat="0" applyBorder="0" applyAlignment="0" applyProtection="0"/>
    <xf numFmtId="165" fontId="8" fillId="16" borderId="0" applyNumberFormat="0" applyBorder="0" applyAlignment="0" applyProtection="0"/>
    <xf numFmtId="0" fontId="77" fillId="48" borderId="0" applyNumberFormat="0" applyBorder="0" applyAlignment="0" applyProtection="0"/>
    <xf numFmtId="165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165" fontId="10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10" fillId="16" borderId="0" applyNumberFormat="0" applyBorder="0" applyAlignment="0" applyProtection="0"/>
    <xf numFmtId="165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165" fontId="11" fillId="13" borderId="0" applyNumberFormat="0" applyBorder="0" applyAlignment="0" applyProtection="0"/>
    <xf numFmtId="165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165" fontId="11" fillId="10" borderId="0" applyNumberFormat="0" applyBorder="0" applyAlignment="0" applyProtection="0"/>
    <xf numFmtId="165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165" fontId="11" fillId="11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165" fontId="11" fillId="16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9" fillId="17" borderId="0" applyNumberFormat="0" applyBorder="0" applyAlignment="0" applyProtection="0"/>
    <xf numFmtId="165" fontId="8" fillId="17" borderId="0" applyNumberFormat="0" applyBorder="0" applyAlignment="0" applyProtection="0"/>
    <xf numFmtId="0" fontId="77" fillId="49" borderId="0" applyNumberFormat="0" applyBorder="0" applyAlignment="0" applyProtection="0"/>
    <xf numFmtId="165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9" fillId="18" borderId="0" applyNumberFormat="0" applyBorder="0" applyAlignment="0" applyProtection="0"/>
    <xf numFmtId="165" fontId="8" fillId="18" borderId="0" applyNumberFormat="0" applyBorder="0" applyAlignment="0" applyProtection="0"/>
    <xf numFmtId="0" fontId="77" fillId="50" borderId="0" applyNumberFormat="0" applyBorder="0" applyAlignment="0" applyProtection="0"/>
    <xf numFmtId="16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9" fillId="19" borderId="0" applyNumberFormat="0" applyBorder="0" applyAlignment="0" applyProtection="0"/>
    <xf numFmtId="165" fontId="8" fillId="19" borderId="0" applyNumberFormat="0" applyBorder="0" applyAlignment="0" applyProtection="0"/>
    <xf numFmtId="0" fontId="77" fillId="51" borderId="0" applyNumberFormat="0" applyBorder="0" applyAlignment="0" applyProtection="0"/>
    <xf numFmtId="16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52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53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9" fillId="20" borderId="0" applyNumberFormat="0" applyBorder="0" applyAlignment="0" applyProtection="0"/>
    <xf numFmtId="165" fontId="8" fillId="20" borderId="0" applyNumberFormat="0" applyBorder="0" applyAlignment="0" applyProtection="0"/>
    <xf numFmtId="0" fontId="77" fillId="54" borderId="0" applyNumberFormat="0" applyBorder="0" applyAlignment="0" applyProtection="0"/>
    <xf numFmtId="165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165" fontId="10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10" fillId="20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3" fillId="3" borderId="0" applyNumberFormat="0" applyBorder="0" applyAlignment="0" applyProtection="0"/>
    <xf numFmtId="165" fontId="12" fillId="3" borderId="0" applyNumberFormat="0" applyBorder="0" applyAlignment="0" applyProtection="0"/>
    <xf numFmtId="0" fontId="78" fillId="55" borderId="0" applyNumberFormat="0" applyBorder="0" applyAlignment="0" applyProtection="0"/>
    <xf numFmtId="165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165" fontId="14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4" fillId="3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165" fontId="17" fillId="4" borderId="0" applyNumberFormat="0" applyBorder="0" applyAlignment="0" applyProtection="0"/>
    <xf numFmtId="165" fontId="19" fillId="21" borderId="0" applyBorder="0">
      <alignment horizontal="centerContinuous" vertical="center" wrapText="1"/>
      <protection hidden="1"/>
    </xf>
    <xf numFmtId="0" fontId="20" fillId="0" borderId="0">
      <protection locked="0"/>
    </xf>
    <xf numFmtId="0" fontId="20" fillId="0" borderId="0">
      <protection locked="0"/>
    </xf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2" fillId="22" borderId="1" applyNumberFormat="0" applyAlignment="0" applyProtection="0"/>
    <xf numFmtId="165" fontId="21" fillId="22" borderId="1" applyNumberFormat="0" applyAlignment="0" applyProtection="0"/>
    <xf numFmtId="0" fontId="79" fillId="57" borderId="8" applyNumberFormat="0" applyAlignment="0" applyProtection="0"/>
    <xf numFmtId="165" fontId="23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3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3" fillId="22" borderId="1" applyNumberFormat="0" applyAlignment="0" applyProtection="0"/>
    <xf numFmtId="165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165" fontId="24" fillId="22" borderId="1" applyNumberFormat="0" applyAlignment="0" applyProtection="0"/>
    <xf numFmtId="19" fontId="25" fillId="0" borderId="2">
      <alignment horizontal="center"/>
      <protection locked="0"/>
    </xf>
    <xf numFmtId="19" fontId="25" fillId="0" borderId="2">
      <alignment horizontal="center"/>
      <protection locked="0"/>
    </xf>
    <xf numFmtId="165" fontId="26" fillId="23" borderId="3" applyNumberFormat="0" applyAlignment="0" applyProtection="0"/>
    <xf numFmtId="0" fontId="26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26" fillId="23" borderId="3" applyNumberFormat="0" applyAlignment="0" applyProtection="0"/>
    <xf numFmtId="0" fontId="28" fillId="23" borderId="3" applyNumberFormat="0" applyAlignment="0" applyProtection="0"/>
    <xf numFmtId="165" fontId="27" fillId="23" borderId="3" applyNumberFormat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29" fillId="0" borderId="4" applyNumberFormat="0" applyFill="0" applyAlignment="0" applyProtection="0"/>
    <xf numFmtId="0" fontId="31" fillId="0" borderId="4" applyNumberFormat="0" applyFill="0" applyAlignment="0" applyProtection="0"/>
    <xf numFmtId="165" fontId="30" fillId="0" borderId="4" applyNumberFormat="0" applyFill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80" fillId="58" borderId="9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0" fontId="32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33" fillId="23" borderId="3" applyNumberFormat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5" fillId="0" borderId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35" fillId="0" borderId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>
      <protection locked="0"/>
    </xf>
    <xf numFmtId="165" fontId="1" fillId="0" borderId="0" applyFont="0" applyFill="0" applyBorder="0" applyAlignment="0" applyProtection="0"/>
    <xf numFmtId="167" fontId="36" fillId="24" borderId="0" applyBorder="0">
      <alignment horizontal="center" vertical="center"/>
      <protection locked="0"/>
    </xf>
    <xf numFmtId="167" fontId="35" fillId="25" borderId="0" applyBorder="0">
      <alignment horizontal="center" vertical="center"/>
      <protection locked="0"/>
    </xf>
    <xf numFmtId="0" fontId="25" fillId="0" borderId="0">
      <protection locked="0"/>
    </xf>
    <xf numFmtId="0" fontId="1" fillId="0" borderId="0"/>
    <xf numFmtId="0" fontId="1" fillId="0" borderId="0"/>
    <xf numFmtId="0" fontId="25" fillId="0" borderId="0">
      <protection locked="0"/>
    </xf>
    <xf numFmtId="0" fontId="25" fillId="0" borderId="0">
      <protection locked="0"/>
    </xf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165" fontId="11" fillId="17" borderId="0" applyNumberFormat="0" applyBorder="0" applyAlignment="0" applyProtection="0"/>
    <xf numFmtId="165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165" fontId="11" fillId="18" borderId="0" applyNumberFormat="0" applyBorder="0" applyAlignment="0" applyProtection="0"/>
    <xf numFmtId="165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165" fontId="11" fillId="19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165" fontId="11" fillId="20" borderId="0" applyNumberFormat="0" applyBorder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0" fillId="8" borderId="1" applyNumberFormat="0" applyAlignment="0" applyProtection="0"/>
    <xf numFmtId="0" fontId="42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protection locked="0"/>
    </xf>
    <xf numFmtId="165" fontId="34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>
      <protection locked="0"/>
    </xf>
    <xf numFmtId="165" fontId="48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protection locked="0"/>
    </xf>
    <xf numFmtId="165" fontId="53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5" fillId="0" borderId="0">
      <protection locked="0"/>
    </xf>
    <xf numFmtId="165" fontId="35" fillId="0" borderId="0" applyNumberFormat="0" applyFill="0" applyBorder="0" applyAlignment="0" applyProtection="0"/>
    <xf numFmtId="172" fontId="25" fillId="0" borderId="0">
      <protection locked="0"/>
    </xf>
    <xf numFmtId="0" fontId="25" fillId="0" borderId="0"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72" fontId="25" fillId="0" borderId="0">
      <protection locked="0"/>
    </xf>
    <xf numFmtId="2" fontId="1" fillId="0" borderId="0" applyFont="0" applyFill="0" applyBorder="0" applyAlignment="0" applyProtection="0"/>
    <xf numFmtId="167" fontId="35" fillId="26" borderId="0" applyBorder="0">
      <alignment horizontal="center" vertical="center" wrapText="1"/>
      <protection hidden="1"/>
    </xf>
    <xf numFmtId="167" fontId="35" fillId="27" borderId="0" applyBorder="0">
      <alignment horizontal="center" vertical="center" wrapText="1"/>
      <protection hidden="1"/>
    </xf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82" fillId="56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56" fillId="4" borderId="0" applyNumberFormat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8" fillId="0" borderId="5" applyNumberFormat="0" applyFill="0" applyAlignment="0" applyProtection="0"/>
    <xf numFmtId="165" fontId="57" fillId="0" borderId="5" applyNumberFormat="0" applyFill="0" applyAlignment="0" applyProtection="0"/>
    <xf numFmtId="0" fontId="83" fillId="0" borderId="11" applyNumberFormat="0" applyFill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165" fontId="59" fillId="0" borderId="0" applyNumberFormat="0" applyFill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8" fillId="0" borderId="5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2" fillId="0" borderId="6" applyNumberFormat="0" applyFill="0" applyAlignment="0" applyProtection="0"/>
    <xf numFmtId="165" fontId="61" fillId="0" borderId="6" applyNumberFormat="0" applyFill="0" applyAlignment="0" applyProtection="0"/>
    <xf numFmtId="0" fontId="84" fillId="0" borderId="12" applyNumberFormat="0" applyFill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165" fontId="63" fillId="0" borderId="0" applyNumberFormat="0" applyFill="0" applyBorder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2" fillId="0" borderId="6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7" fillId="0" borderId="7" applyNumberFormat="0" applyFill="0" applyAlignment="0" applyProtection="0"/>
    <xf numFmtId="165" fontId="38" fillId="0" borderId="7" applyNumberFormat="0" applyFill="0" applyAlignment="0" applyProtection="0"/>
    <xf numFmtId="0" fontId="85" fillId="0" borderId="13" applyNumberFormat="0" applyFill="0" applyAlignment="0" applyProtection="0"/>
    <xf numFmtId="165" fontId="37" fillId="0" borderId="7" applyNumberFormat="0" applyFill="0" applyAlignment="0" applyProtection="0"/>
    <xf numFmtId="0" fontId="37" fillId="0" borderId="7" applyNumberFormat="0" applyFill="0" applyAlignment="0" applyProtection="0"/>
    <xf numFmtId="0" fontId="65" fillId="0" borderId="7" applyNumberFormat="0" applyFill="0" applyAlignment="0" applyProtection="0"/>
    <xf numFmtId="165" fontId="37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7" fillId="0" borderId="7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59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63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5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165" fontId="15" fillId="3" borderId="0" applyNumberFormat="0" applyBorder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86" fillId="59" borderId="8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0" fontId="67" fillId="8" borderId="1" applyNumberFormat="0" applyAlignment="0" applyProtection="0"/>
    <xf numFmtId="0" fontId="67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68" fillId="8" borderId="1" applyNumberFormat="0" applyAlignment="0" applyProtection="0"/>
    <xf numFmtId="0" fontId="69" fillId="28" borderId="0" applyNumberFormat="0" applyBorder="0" applyProtection="0"/>
    <xf numFmtId="0" fontId="70" fillId="29" borderId="0" applyNumberFormat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87" fillId="0" borderId="10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0" fontId="71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72" fillId="0" borderId="4" applyNumberFormat="0" applyFill="0" applyAlignment="0" applyProtection="0"/>
    <xf numFmtId="2" fontId="73" fillId="0" borderId="0" applyFont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6" fontId="25" fillId="0" borderId="0">
      <protection locked="0"/>
    </xf>
    <xf numFmtId="177" fontId="25" fillId="0" borderId="0">
      <protection locked="0"/>
    </xf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88" fillId="6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6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0" fontId="89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19" fillId="0" borderId="0" xfId="0" applyFont="1" applyFill="1" applyBorder="1" applyAlignment="1">
      <alignment vertical="center"/>
    </xf>
    <xf numFmtId="0" fontId="90" fillId="0" borderId="0" xfId="0" applyFont="1" applyFill="1" applyBorder="1"/>
    <xf numFmtId="0" fontId="19" fillId="0" borderId="0" xfId="0" applyNumberFormat="1" applyFont="1" applyFill="1" applyBorder="1" applyAlignment="1">
      <alignment vertical="center"/>
    </xf>
    <xf numFmtId="0" fontId="90" fillId="0" borderId="0" xfId="0" applyFont="1" applyBorder="1"/>
    <xf numFmtId="0" fontId="90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1" fillId="0" borderId="0" xfId="0" applyFont="1" applyFill="1" applyBorder="1"/>
    <xf numFmtId="17" fontId="2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vertical="center"/>
    </xf>
    <xf numFmtId="0" fontId="1" fillId="0" borderId="0" xfId="0" applyFont="1"/>
    <xf numFmtId="0" fontId="94" fillId="0" borderId="0" xfId="0" applyFont="1" applyFill="1" applyBorder="1"/>
    <xf numFmtId="3" fontId="94" fillId="0" borderId="0" xfId="0" applyNumberFormat="1" applyFont="1" applyFill="1" applyBorder="1"/>
    <xf numFmtId="0" fontId="95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6" borderId="15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6" fillId="0" borderId="0" xfId="0" applyFont="1" applyBorder="1"/>
    <xf numFmtId="167" fontId="94" fillId="0" borderId="0" xfId="0" applyNumberFormat="1" applyFont="1" applyFill="1" applyBorder="1"/>
    <xf numFmtId="17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/>
    <xf numFmtId="167" fontId="92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2" fillId="61" borderId="0" xfId="0" applyFont="1" applyFill="1" applyBorder="1"/>
    <xf numFmtId="0" fontId="2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99" fillId="0" borderId="0" xfId="0" applyFont="1" applyFill="1" applyBorder="1"/>
    <xf numFmtId="0" fontId="99" fillId="62" borderId="0" xfId="0" applyFont="1" applyFill="1" applyBorder="1"/>
    <xf numFmtId="1" fontId="99" fillId="62" borderId="0" xfId="0" applyNumberFormat="1" applyFont="1" applyFill="1" applyBorder="1" applyAlignment="1">
      <alignment horizontal="right"/>
    </xf>
    <xf numFmtId="0" fontId="99" fillId="0" borderId="0" xfId="0" applyFont="1" applyBorder="1"/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1" fillId="62" borderId="0" xfId="0" applyFont="1" applyFill="1" applyBorder="1" applyAlignment="1">
      <alignment vertical="center"/>
    </xf>
    <xf numFmtId="1" fontId="99" fillId="62" borderId="0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62" borderId="0" xfId="0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 vertical="center"/>
    </xf>
    <xf numFmtId="0" fontId="101" fillId="0" borderId="0" xfId="0" applyNumberFormat="1" applyFont="1" applyFill="1" applyBorder="1" applyAlignment="1">
      <alignment vertical="center"/>
    </xf>
    <xf numFmtId="0" fontId="101" fillId="62" borderId="0" xfId="0" applyNumberFormat="1" applyFont="1" applyFill="1" applyBorder="1" applyAlignment="1">
      <alignment vertical="center"/>
    </xf>
    <xf numFmtId="0" fontId="101" fillId="63" borderId="0" xfId="0" applyFont="1" applyFill="1" applyBorder="1"/>
    <xf numFmtId="17" fontId="101" fillId="63" borderId="0" xfId="0" applyNumberFormat="1" applyFont="1" applyFill="1" applyBorder="1"/>
    <xf numFmtId="3" fontId="99" fillId="62" borderId="0" xfId="0" applyNumberFormat="1" applyFont="1" applyFill="1" applyBorder="1"/>
    <xf numFmtId="3" fontId="99" fillId="0" borderId="0" xfId="0" applyNumberFormat="1" applyFont="1" applyFill="1" applyBorder="1"/>
    <xf numFmtId="3" fontId="101" fillId="63" borderId="0" xfId="0" applyNumberFormat="1" applyFont="1" applyFill="1" applyBorder="1"/>
    <xf numFmtId="178" fontId="99" fillId="0" borderId="0" xfId="33743" applyNumberFormat="1" applyFont="1" applyBorder="1"/>
    <xf numFmtId="178" fontId="99" fillId="62" borderId="0" xfId="33743" applyNumberFormat="1" applyFont="1" applyFill="1" applyBorder="1"/>
    <xf numFmtId="0" fontId="101" fillId="0" borderId="0" xfId="0" applyFont="1" applyBorder="1"/>
    <xf numFmtId="1" fontId="99" fillId="0" borderId="0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10" fontId="101" fillId="63" borderId="0" xfId="33743" applyNumberFormat="1" applyFont="1" applyFill="1" applyBorder="1"/>
    <xf numFmtId="10" fontId="99" fillId="62" borderId="0" xfId="33743" applyNumberFormat="1" applyFont="1" applyFill="1" applyBorder="1"/>
    <xf numFmtId="178" fontId="99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99" fillId="62" borderId="0" xfId="0" applyNumberFormat="1" applyFont="1" applyFill="1" applyBorder="1"/>
    <xf numFmtId="14" fontId="99" fillId="62" borderId="0" xfId="0" applyNumberFormat="1" applyFont="1" applyFill="1" applyBorder="1"/>
    <xf numFmtId="9" fontId="99" fillId="0" borderId="0" xfId="33743" applyFont="1" applyBorder="1" applyAlignment="1">
      <alignment horizontal="center" vertical="center"/>
    </xf>
    <xf numFmtId="1" fontId="99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4" fillId="68" borderId="0" xfId="0" applyFont="1" applyFill="1" applyBorder="1"/>
    <xf numFmtId="3" fontId="94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5" fillId="0" borderId="0" xfId="33743" applyFont="1" applyAlignment="1">
      <alignment horizontal="center"/>
    </xf>
    <xf numFmtId="9" fontId="95" fillId="0" borderId="32" xfId="33743" applyFont="1" applyBorder="1" applyAlignment="1">
      <alignment horizontal="center"/>
    </xf>
    <xf numFmtId="0" fontId="91" fillId="0" borderId="30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178" fontId="95" fillId="0" borderId="0" xfId="33743" applyNumberFormat="1" applyFont="1" applyBorder="1" applyAlignment="1">
      <alignment horizontal="center"/>
    </xf>
    <xf numFmtId="0" fontId="91" fillId="69" borderId="0" xfId="0" applyFont="1" applyFill="1" applyBorder="1" applyAlignment="1">
      <alignment horizontal="center"/>
    </xf>
    <xf numFmtId="0" fontId="91" fillId="69" borderId="59" xfId="0" applyFont="1" applyFill="1" applyBorder="1" applyAlignment="1">
      <alignment horizontal="center"/>
    </xf>
    <xf numFmtId="0" fontId="99" fillId="62" borderId="0" xfId="0" applyFont="1" applyFill="1"/>
    <xf numFmtId="3" fontId="99" fillId="62" borderId="0" xfId="0" applyNumberFormat="1" applyFont="1" applyFill="1"/>
    <xf numFmtId="4" fontId="99" fillId="62" borderId="0" xfId="0" applyNumberFormat="1" applyFont="1" applyFill="1" applyBorder="1"/>
    <xf numFmtId="3" fontId="94" fillId="70" borderId="67" xfId="0" applyNumberFormat="1" applyFont="1" applyFill="1" applyBorder="1" applyAlignment="1">
      <alignment horizontal="center" vertical="center"/>
    </xf>
    <xf numFmtId="3" fontId="94" fillId="70" borderId="71" xfId="0" applyNumberFormat="1" applyFont="1" applyFill="1" applyBorder="1" applyAlignment="1">
      <alignment horizontal="center" vertical="center"/>
    </xf>
    <xf numFmtId="178" fontId="97" fillId="70" borderId="31" xfId="33743" applyNumberFormat="1" applyFont="1" applyFill="1" applyBorder="1" applyAlignment="1">
      <alignment horizontal="center" vertical="center"/>
    </xf>
    <xf numFmtId="178" fontId="97" fillId="70" borderId="68" xfId="33743" applyNumberFormat="1" applyFont="1" applyFill="1" applyBorder="1" applyAlignment="1">
      <alignment horizontal="center" vertical="center"/>
    </xf>
    <xf numFmtId="178" fontId="97" fillId="70" borderId="72" xfId="33743" applyNumberFormat="1" applyFont="1" applyFill="1" applyBorder="1" applyAlignment="1">
      <alignment horizontal="center" vertical="center"/>
    </xf>
    <xf numFmtId="10" fontId="94" fillId="70" borderId="69" xfId="33743" applyNumberFormat="1" applyFont="1" applyFill="1" applyBorder="1" applyAlignment="1">
      <alignment horizontal="center" vertical="center"/>
    </xf>
    <xf numFmtId="0" fontId="103" fillId="69" borderId="31" xfId="0" applyFont="1" applyFill="1" applyBorder="1" applyAlignment="1">
      <alignment horizontal="center" vertical="center"/>
    </xf>
    <xf numFmtId="0" fontId="103" fillId="69" borderId="26" xfId="0" applyFont="1" applyFill="1" applyBorder="1" applyAlignment="1">
      <alignment horizontal="center" vertical="center"/>
    </xf>
    <xf numFmtId="0" fontId="2" fillId="70" borderId="14" xfId="0" applyFont="1" applyFill="1" applyBorder="1" applyAlignment="1">
      <alignment horizontal="center" vertical="center"/>
    </xf>
    <xf numFmtId="0" fontId="2" fillId="70" borderId="0" xfId="0" applyFont="1" applyFill="1" applyBorder="1" applyAlignment="1">
      <alignment vertical="center"/>
    </xf>
    <xf numFmtId="0" fontId="91" fillId="69" borderId="30" xfId="0" applyFont="1" applyFill="1" applyBorder="1" applyAlignment="1">
      <alignment horizontal="center"/>
    </xf>
    <xf numFmtId="0" fontId="94" fillId="70" borderId="19" xfId="0" applyFont="1" applyFill="1" applyBorder="1" applyAlignment="1">
      <alignment horizontal="center"/>
    </xf>
    <xf numFmtId="3" fontId="94" fillId="70" borderId="39" xfId="0" applyNumberFormat="1" applyFont="1" applyFill="1" applyBorder="1"/>
    <xf numFmtId="0" fontId="94" fillId="70" borderId="14" xfId="0" applyFont="1" applyFill="1" applyBorder="1" applyAlignment="1">
      <alignment horizontal="center"/>
    </xf>
    <xf numFmtId="0" fontId="94" fillId="70" borderId="36" xfId="0" applyFont="1" applyFill="1" applyBorder="1" applyAlignment="1">
      <alignment horizontal="center"/>
    </xf>
    <xf numFmtId="0" fontId="94" fillId="70" borderId="21" xfId="0" applyFont="1" applyFill="1" applyBorder="1" applyAlignment="1">
      <alignment horizontal="center"/>
    </xf>
    <xf numFmtId="0" fontId="97" fillId="70" borderId="19" xfId="0" applyFont="1" applyFill="1" applyBorder="1" applyAlignment="1">
      <alignment horizontal="center" wrapText="1"/>
    </xf>
    <xf numFmtId="178" fontId="97" fillId="70" borderId="55" xfId="33743" applyNumberFormat="1" applyFont="1" applyFill="1" applyBorder="1"/>
    <xf numFmtId="0" fontId="98" fillId="0" borderId="16" xfId="0" applyFont="1" applyBorder="1"/>
    <xf numFmtId="0" fontId="98" fillId="0" borderId="73" xfId="0" applyFont="1" applyBorder="1"/>
    <xf numFmtId="0" fontId="98" fillId="0" borderId="73" xfId="0" applyNumberFormat="1" applyFont="1" applyBorder="1" applyAlignment="1">
      <alignment vertical="center"/>
    </xf>
    <xf numFmtId="0" fontId="98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7" fillId="0" borderId="0" xfId="33743" applyNumberFormat="1" applyFont="1" applyFill="1" applyBorder="1" applyAlignment="1">
      <alignment horizontal="center" vertical="center"/>
    </xf>
    <xf numFmtId="10" fontId="94" fillId="0" borderId="0" xfId="33743" applyNumberFormat="1" applyFont="1" applyFill="1" applyBorder="1" applyAlignment="1">
      <alignment horizontal="center" vertical="center"/>
    </xf>
    <xf numFmtId="0" fontId="97" fillId="70" borderId="19" xfId="0" applyFont="1" applyFill="1" applyBorder="1" applyAlignment="1">
      <alignment horizontal="center"/>
    </xf>
    <xf numFmtId="0" fontId="0" fillId="69" borderId="14" xfId="0" applyFill="1" applyBorder="1"/>
    <xf numFmtId="0" fontId="2" fillId="69" borderId="15" xfId="0" applyFont="1" applyFill="1" applyBorder="1" applyAlignment="1"/>
    <xf numFmtId="0" fontId="91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5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9" fontId="102" fillId="68" borderId="45" xfId="33743" applyFont="1" applyFill="1" applyBorder="1" applyAlignment="1">
      <alignment horizontal="center"/>
    </xf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9" fontId="102" fillId="68" borderId="44" xfId="33743" applyFont="1" applyFill="1" applyBorder="1" applyAlignment="1">
      <alignment horizontal="center"/>
    </xf>
    <xf numFmtId="0" fontId="99" fillId="0" borderId="0" xfId="0" applyFont="1"/>
    <xf numFmtId="3" fontId="99" fillId="0" borderId="0" xfId="0" applyNumberFormat="1" applyFont="1"/>
    <xf numFmtId="9" fontId="99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3" fillId="68" borderId="31" xfId="0" applyFont="1" applyFill="1" applyBorder="1" applyAlignment="1">
      <alignment horizontal="center" vertical="center"/>
    </xf>
    <xf numFmtId="0" fontId="2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1" fillId="68" borderId="30" xfId="0" applyFont="1" applyFill="1" applyBorder="1" applyAlignment="1">
      <alignment horizontal="center"/>
    </xf>
    <xf numFmtId="0" fontId="91" fillId="68" borderId="35" xfId="0" applyFont="1" applyFill="1" applyBorder="1" applyAlignment="1">
      <alignment horizontal="center"/>
    </xf>
    <xf numFmtId="0" fontId="103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5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5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5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5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5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4" fontId="0" fillId="68" borderId="27" xfId="0" applyNumberFormat="1" applyFont="1" applyFill="1" applyBorder="1" applyAlignment="1">
      <alignment vertical="center"/>
    </xf>
    <xf numFmtId="4" fontId="0" fillId="68" borderId="63" xfId="0" applyNumberFormat="1" applyFont="1" applyFill="1" applyBorder="1" applyAlignment="1">
      <alignment vertical="center"/>
    </xf>
    <xf numFmtId="9" fontId="95" fillId="68" borderId="34" xfId="33743" applyNumberFormat="1" applyFont="1" applyFill="1" applyBorder="1" applyAlignment="1">
      <alignment horizontal="center" vertical="center"/>
    </xf>
    <xf numFmtId="3" fontId="2" fillId="68" borderId="0" xfId="0" applyNumberFormat="1" applyFont="1" applyFill="1" applyBorder="1" applyAlignment="1">
      <alignment vertical="center"/>
    </xf>
    <xf numFmtId="178" fontId="2" fillId="68" borderId="0" xfId="33743" applyNumberFormat="1" applyFont="1" applyFill="1" applyBorder="1" applyAlignment="1">
      <alignment vertical="center"/>
    </xf>
    <xf numFmtId="0" fontId="2" fillId="68" borderId="0" xfId="0" applyFont="1" applyFill="1" applyBorder="1" applyAlignment="1">
      <alignment vertical="center"/>
    </xf>
    <xf numFmtId="0" fontId="2" fillId="72" borderId="51" xfId="0" applyFont="1" applyFill="1" applyBorder="1" applyAlignment="1">
      <alignment horizontal="center" vertical="center"/>
    </xf>
    <xf numFmtId="0" fontId="2" fillId="72" borderId="49" xfId="0" applyFont="1" applyFill="1" applyBorder="1" applyAlignment="1">
      <alignment horizontal="center" vertical="center"/>
    </xf>
    <xf numFmtId="0" fontId="91" fillId="71" borderId="0" xfId="0" applyFont="1" applyFill="1" applyBorder="1" applyAlignment="1">
      <alignment horizontal="center"/>
    </xf>
    <xf numFmtId="0" fontId="91" fillId="71" borderId="59" xfId="0" applyFont="1" applyFill="1" applyBorder="1" applyAlignment="1">
      <alignment horizontal="center"/>
    </xf>
    <xf numFmtId="0" fontId="2" fillId="72" borderId="57" xfId="0" applyFont="1" applyFill="1" applyBorder="1" applyAlignment="1">
      <alignment horizontal="center" vertical="center"/>
    </xf>
    <xf numFmtId="3" fontId="2" fillId="71" borderId="55" xfId="0" applyNumberFormat="1" applyFont="1" applyFill="1" applyBorder="1" applyAlignment="1">
      <alignment vertical="center"/>
    </xf>
    <xf numFmtId="3" fontId="2" fillId="71" borderId="62" xfId="0" applyNumberFormat="1" applyFont="1" applyFill="1" applyBorder="1" applyAlignment="1">
      <alignment vertical="center"/>
    </xf>
    <xf numFmtId="178" fontId="95" fillId="71" borderId="58" xfId="33743" applyNumberFormat="1" applyFont="1" applyFill="1" applyBorder="1" applyAlignment="1">
      <alignment horizontal="center" vertical="center"/>
    </xf>
    <xf numFmtId="0" fontId="2" fillId="73" borderId="16" xfId="0" applyFont="1" applyFill="1" applyBorder="1" applyAlignment="1">
      <alignment horizontal="right" vertical="center"/>
    </xf>
    <xf numFmtId="0" fontId="2" fillId="73" borderId="25" xfId="0" applyFont="1" applyFill="1" applyBorder="1" applyAlignment="1">
      <alignment horizontal="center" wrapText="1"/>
    </xf>
    <xf numFmtId="0" fontId="2" fillId="73" borderId="40" xfId="0" applyFont="1" applyFill="1" applyBorder="1" applyAlignment="1">
      <alignment horizontal="center" wrapText="1"/>
    </xf>
    <xf numFmtId="0" fontId="2" fillId="73" borderId="28" xfId="0" applyFont="1" applyFill="1" applyBorder="1" applyAlignment="1">
      <alignment horizontal="center" vertical="center"/>
    </xf>
    <xf numFmtId="9" fontId="95" fillId="73" borderId="43" xfId="33743" applyFont="1" applyFill="1" applyBorder="1" applyAlignment="1">
      <alignment horizontal="center" vertical="center"/>
    </xf>
    <xf numFmtId="0" fontId="2" fillId="73" borderId="27" xfId="0" applyFont="1" applyFill="1" applyBorder="1" applyAlignment="1">
      <alignment horizontal="left" indent="2"/>
    </xf>
    <xf numFmtId="0" fontId="0" fillId="73" borderId="34" xfId="0" applyFont="1" applyFill="1" applyBorder="1"/>
    <xf numFmtId="0" fontId="0" fillId="73" borderId="41" xfId="0" applyFont="1" applyFill="1" applyBorder="1"/>
    <xf numFmtId="0" fontId="0" fillId="73" borderId="29" xfId="0" applyFont="1" applyFill="1" applyBorder="1"/>
    <xf numFmtId="0" fontId="0" fillId="73" borderId="44" xfId="0" applyFont="1" applyFill="1" applyBorder="1"/>
    <xf numFmtId="3" fontId="0" fillId="73" borderId="36" xfId="0" applyNumberFormat="1" applyFill="1" applyBorder="1"/>
    <xf numFmtId="3" fontId="0" fillId="73" borderId="37" xfId="0" applyNumberFormat="1" applyFill="1" applyBorder="1"/>
    <xf numFmtId="178" fontId="95" fillId="73" borderId="33" xfId="33743" applyNumberFormat="1" applyFont="1" applyFill="1" applyBorder="1" applyAlignment="1">
      <alignment horizontal="center"/>
    </xf>
    <xf numFmtId="3" fontId="0" fillId="73" borderId="39" xfId="0" applyNumberFormat="1" applyFont="1" applyFill="1" applyBorder="1"/>
    <xf numFmtId="3" fontId="0" fillId="73" borderId="23" xfId="0" applyNumberFormat="1" applyFont="1" applyFill="1" applyBorder="1"/>
    <xf numFmtId="178" fontId="95" fillId="73" borderId="22" xfId="33743" applyNumberFormat="1" applyFont="1" applyFill="1" applyBorder="1" applyAlignment="1">
      <alignment horizontal="center"/>
    </xf>
    <xf numFmtId="0" fontId="92" fillId="68" borderId="16" xfId="0" applyFont="1" applyFill="1" applyBorder="1" applyAlignment="1">
      <alignment horizontal="left" indent="2"/>
    </xf>
    <xf numFmtId="3" fontId="92" fillId="68" borderId="28" xfId="33743" applyNumberFormat="1" applyFont="1" applyFill="1" applyBorder="1"/>
    <xf numFmtId="3" fontId="92" fillId="68" borderId="60" xfId="0" applyNumberFormat="1" applyFont="1" applyFill="1" applyBorder="1"/>
    <xf numFmtId="9" fontId="75" fillId="68" borderId="25" xfId="33743" applyNumberFormat="1" applyFont="1" applyFill="1" applyBorder="1"/>
    <xf numFmtId="0" fontId="92" fillId="68" borderId="0" xfId="0" applyFont="1" applyFill="1" applyBorder="1" applyAlignment="1">
      <alignment horizontal="left" indent="2"/>
    </xf>
    <xf numFmtId="3" fontId="92" fillId="68" borderId="30" xfId="33743" applyNumberFormat="1" applyFont="1" applyFill="1" applyBorder="1"/>
    <xf numFmtId="3" fontId="92" fillId="68" borderId="61" xfId="0" applyNumberFormat="1" applyFont="1" applyFill="1" applyBorder="1"/>
    <xf numFmtId="9" fontId="75" fillId="68" borderId="32" xfId="33743" applyNumberFormat="1" applyFont="1" applyFill="1" applyBorder="1"/>
    <xf numFmtId="0" fontId="92" fillId="68" borderId="15" xfId="0" applyFont="1" applyFill="1" applyBorder="1" applyAlignment="1">
      <alignment horizontal="left" indent="2"/>
    </xf>
    <xf numFmtId="3" fontId="92" fillId="68" borderId="75" xfId="33743" applyNumberFormat="1" applyFont="1" applyFill="1" applyBorder="1"/>
    <xf numFmtId="3" fontId="92" fillId="68" borderId="76" xfId="0" applyNumberFormat="1" applyFont="1" applyFill="1" applyBorder="1"/>
    <xf numFmtId="9" fontId="75" fillId="68" borderId="26" xfId="33743" applyNumberFormat="1" applyFont="1" applyFill="1" applyBorder="1"/>
    <xf numFmtId="0" fontId="2" fillId="69" borderId="14" xfId="0" applyFont="1" applyFill="1" applyBorder="1" applyAlignment="1">
      <alignment horizontal="center" vertical="center"/>
    </xf>
    <xf numFmtId="0" fontId="2" fillId="69" borderId="0" xfId="0" applyFont="1" applyFill="1" applyBorder="1" applyAlignment="1">
      <alignment vertical="center"/>
    </xf>
    <xf numFmtId="0" fontId="94" fillId="69" borderId="19" xfId="0" applyFont="1" applyFill="1" applyBorder="1" applyAlignment="1">
      <alignment horizontal="center"/>
    </xf>
    <xf numFmtId="3" fontId="94" fillId="69" borderId="39" xfId="0" applyNumberFormat="1" applyFont="1" applyFill="1" applyBorder="1"/>
    <xf numFmtId="3" fontId="94" fillId="69" borderId="62" xfId="0" applyNumberFormat="1" applyFont="1" applyFill="1" applyBorder="1"/>
    <xf numFmtId="178" fontId="97" fillId="69" borderId="58" xfId="33743" applyNumberFormat="1" applyFont="1" applyFill="1" applyBorder="1"/>
    <xf numFmtId="0" fontId="91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8" fillId="0" borderId="79" xfId="0" applyNumberFormat="1" applyFont="1" applyBorder="1"/>
    <xf numFmtId="180" fontId="0" fillId="68" borderId="28" xfId="33744" applyNumberFormat="1" applyFont="1" applyFill="1" applyBorder="1"/>
    <xf numFmtId="180" fontId="0" fillId="68" borderId="16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0" xfId="33744" applyNumberFormat="1" applyFont="1" applyFill="1" applyBorder="1"/>
    <xf numFmtId="180" fontId="0" fillId="68" borderId="75" xfId="33744" applyNumberFormat="1" applyFont="1" applyFill="1" applyBorder="1"/>
    <xf numFmtId="180" fontId="0" fillId="68" borderId="15" xfId="33744" applyNumberFormat="1" applyFont="1" applyFill="1" applyBorder="1"/>
    <xf numFmtId="180" fontId="94" fillId="70" borderId="39" xfId="33744" applyNumberFormat="1" applyFont="1" applyFill="1" applyBorder="1"/>
    <xf numFmtId="180" fontId="94" fillId="70" borderId="55" xfId="33744" applyNumberFormat="1" applyFont="1" applyFill="1" applyBorder="1"/>
    <xf numFmtId="3" fontId="98" fillId="0" borderId="28" xfId="0" applyNumberFormat="1" applyFont="1" applyBorder="1"/>
    <xf numFmtId="3" fontId="98" fillId="0" borderId="78" xfId="0" applyNumberFormat="1" applyFont="1" applyBorder="1"/>
    <xf numFmtId="9" fontId="75" fillId="0" borderId="16" xfId="33743" applyFont="1" applyBorder="1"/>
    <xf numFmtId="9" fontId="75" fillId="0" borderId="73" xfId="33743" applyFont="1" applyBorder="1"/>
    <xf numFmtId="9" fontId="75" fillId="0" borderId="74" xfId="33743" applyFont="1" applyBorder="1"/>
    <xf numFmtId="0" fontId="103" fillId="69" borderId="31" xfId="0" applyFont="1" applyFill="1" applyBorder="1" applyAlignment="1">
      <alignment horizontal="center" vertical="center"/>
    </xf>
    <xf numFmtId="0" fontId="103" fillId="69" borderId="26" xfId="0" applyFont="1" applyFill="1" applyBorder="1" applyAlignment="1">
      <alignment horizontal="center" vertical="center"/>
    </xf>
    <xf numFmtId="9" fontId="99" fillId="62" borderId="0" xfId="33743" applyFont="1" applyFill="1" applyBorder="1" applyAlignment="1">
      <alignment horizontal="center"/>
    </xf>
    <xf numFmtId="9" fontId="99" fillId="62" borderId="0" xfId="0" applyNumberFormat="1" applyFont="1" applyFill="1" applyBorder="1"/>
    <xf numFmtId="3" fontId="2" fillId="69" borderId="39" xfId="0" applyNumberFormat="1" applyFont="1" applyFill="1" applyBorder="1"/>
    <xf numFmtId="3" fontId="2" fillId="69" borderId="23" xfId="0" applyNumberFormat="1" applyFont="1" applyFill="1" applyBorder="1"/>
    <xf numFmtId="0" fontId="91" fillId="69" borderId="80" xfId="0" applyFont="1" applyFill="1" applyBorder="1" applyAlignment="1">
      <alignment horizontal="center"/>
    </xf>
    <xf numFmtId="1" fontId="99" fillId="0" borderId="0" xfId="0" applyNumberFormat="1" applyFont="1"/>
    <xf numFmtId="0" fontId="91" fillId="68" borderId="82" xfId="0" applyFont="1" applyFill="1" applyBorder="1" applyAlignment="1">
      <alignment horizontal="center"/>
    </xf>
    <xf numFmtId="3" fontId="0" fillId="73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3" borderId="85" xfId="0" applyNumberFormat="1" applyFont="1" applyFill="1" applyBorder="1"/>
    <xf numFmtId="0" fontId="91" fillId="0" borderId="82" xfId="0" applyFont="1" applyBorder="1" applyAlignment="1">
      <alignment horizontal="center"/>
    </xf>
    <xf numFmtId="0" fontId="91" fillId="69" borderId="82" xfId="0" applyFont="1" applyFill="1" applyBorder="1" applyAlignment="1">
      <alignment horizontal="center"/>
    </xf>
    <xf numFmtId="3" fontId="98" fillId="0" borderId="86" xfId="0" applyNumberFormat="1" applyFont="1" applyBorder="1"/>
    <xf numFmtId="3" fontId="98" fillId="0" borderId="87" xfId="0" applyNumberFormat="1" applyFont="1" applyBorder="1"/>
    <xf numFmtId="3" fontId="98" fillId="0" borderId="88" xfId="0" applyNumberFormat="1" applyFont="1" applyBorder="1"/>
    <xf numFmtId="3" fontId="94" fillId="70" borderId="85" xfId="0" applyNumberFormat="1" applyFont="1" applyFill="1" applyBorder="1"/>
    <xf numFmtId="178" fontId="97" fillId="70" borderId="89" xfId="33743" applyNumberFormat="1" applyFont="1" applyFill="1" applyBorder="1"/>
    <xf numFmtId="178" fontId="75" fillId="0" borderId="73" xfId="33743" applyNumberFormat="1" applyFont="1" applyBorder="1"/>
    <xf numFmtId="0" fontId="0" fillId="73" borderId="90" xfId="0" applyFont="1" applyFill="1" applyBorder="1" applyAlignment="1">
      <alignment horizontal="center"/>
    </xf>
    <xf numFmtId="3" fontId="0" fillId="73" borderId="91" xfId="0" applyNumberFormat="1" applyFont="1" applyFill="1" applyBorder="1"/>
    <xf numFmtId="3" fontId="0" fillId="73" borderId="92" xfId="0" applyNumberFormat="1" applyFont="1" applyFill="1" applyBorder="1"/>
    <xf numFmtId="3" fontId="0" fillId="73" borderId="93" xfId="0" applyNumberFormat="1" applyFont="1" applyFill="1" applyBorder="1"/>
    <xf numFmtId="0" fontId="0" fillId="73" borderId="94" xfId="0" applyFont="1" applyFill="1" applyBorder="1"/>
    <xf numFmtId="0" fontId="0" fillId="73" borderId="15" xfId="0" applyFont="1" applyFill="1" applyBorder="1" applyAlignment="1">
      <alignment horizontal="center"/>
    </xf>
    <xf numFmtId="178" fontId="102" fillId="73" borderId="26" xfId="33743" applyNumberFormat="1" applyFont="1" applyFill="1" applyBorder="1" applyAlignment="1">
      <alignment horizontal="center"/>
    </xf>
    <xf numFmtId="178" fontId="102" fillId="73" borderId="95" xfId="33743" applyNumberFormat="1" applyFont="1" applyFill="1" applyBorder="1" applyAlignment="1">
      <alignment horizontal="center"/>
    </xf>
    <xf numFmtId="4" fontId="0" fillId="73" borderId="75" xfId="0" applyNumberFormat="1" applyFont="1" applyFill="1" applyBorder="1"/>
    <xf numFmtId="0" fontId="0" fillId="73" borderId="96" xfId="0" applyFont="1" applyFill="1" applyBorder="1"/>
    <xf numFmtId="0" fontId="91" fillId="71" borderId="82" xfId="0" applyFont="1" applyFill="1" applyBorder="1" applyAlignment="1">
      <alignment horizontal="center"/>
    </xf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4" fontId="0" fillId="68" borderId="84" xfId="0" applyNumberFormat="1" applyFont="1" applyFill="1" applyBorder="1" applyAlignment="1">
      <alignment vertical="center"/>
    </xf>
    <xf numFmtId="3" fontId="2" fillId="71" borderId="85" xfId="0" applyNumberFormat="1" applyFont="1" applyFill="1" applyBorder="1" applyAlignment="1">
      <alignment vertical="center"/>
    </xf>
    <xf numFmtId="178" fontId="95" fillId="71" borderId="22" xfId="33743" applyNumberFormat="1" applyFont="1" applyFill="1" applyBorder="1" applyAlignment="1">
      <alignment horizontal="center" vertical="center"/>
    </xf>
    <xf numFmtId="3" fontId="94" fillId="70" borderId="98" xfId="0" applyNumberFormat="1" applyFont="1" applyFill="1" applyBorder="1" applyAlignment="1">
      <alignment horizontal="center" vertical="center"/>
    </xf>
    <xf numFmtId="178" fontId="97" fillId="70" borderId="99" xfId="33743" applyNumberFormat="1" applyFont="1" applyFill="1" applyBorder="1" applyAlignment="1">
      <alignment horizontal="center" vertical="center"/>
    </xf>
    <xf numFmtId="0" fontId="91" fillId="69" borderId="100" xfId="0" applyFont="1" applyFill="1" applyBorder="1" applyAlignment="1">
      <alignment horizontal="center"/>
    </xf>
    <xf numFmtId="3" fontId="2" fillId="69" borderId="85" xfId="0" applyNumberFormat="1" applyFont="1" applyFill="1" applyBorder="1"/>
    <xf numFmtId="3" fontId="0" fillId="0" borderId="0" xfId="0" applyNumberFormat="1"/>
    <xf numFmtId="3" fontId="99" fillId="0" borderId="0" xfId="0" applyNumberFormat="1" applyFont="1" applyBorder="1"/>
    <xf numFmtId="0" fontId="0" fillId="0" borderId="0" xfId="33743" applyNumberFormat="1" applyFont="1" applyBorder="1"/>
    <xf numFmtId="178" fontId="95" fillId="68" borderId="32" xfId="33743" applyNumberFormat="1" applyFont="1" applyFill="1" applyBorder="1" applyAlignment="1">
      <alignment horizontal="center"/>
    </xf>
    <xf numFmtId="167" fontId="34" fillId="0" borderId="0" xfId="0" applyNumberFormat="1" applyFont="1" applyFill="1" applyBorder="1"/>
    <xf numFmtId="167" fontId="99" fillId="0" borderId="0" xfId="0" applyNumberFormat="1" applyFont="1" applyFill="1" applyBorder="1"/>
    <xf numFmtId="181" fontId="94" fillId="0" borderId="0" xfId="0" applyNumberFormat="1" applyFont="1" applyFill="1" applyBorder="1"/>
    <xf numFmtId="0" fontId="104" fillId="0" borderId="0" xfId="0" applyFont="1" applyFill="1" applyBorder="1" applyAlignment="1"/>
    <xf numFmtId="0" fontId="105" fillId="0" borderId="0" xfId="0" applyFont="1" applyFill="1" applyBorder="1"/>
    <xf numFmtId="9" fontId="95" fillId="68" borderId="104" xfId="33743" applyFont="1" applyFill="1" applyBorder="1" applyAlignment="1">
      <alignment horizontal="center"/>
    </xf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5" fillId="68" borderId="32" xfId="33743" applyNumberFormat="1" applyFont="1" applyFill="1" applyBorder="1" applyAlignment="1">
      <alignment horizontal="center"/>
    </xf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9" fontId="95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0" xfId="0" applyFill="1" applyBorder="1" applyAlignment="1">
      <alignment wrapText="1"/>
    </xf>
    <xf numFmtId="0" fontId="0" fillId="68" borderId="41" xfId="0" applyFill="1" applyBorder="1"/>
    <xf numFmtId="178" fontId="95" fillId="68" borderId="0" xfId="33743" applyNumberFormat="1" applyFont="1" applyFill="1" applyBorder="1" applyAlignment="1">
      <alignment horizontal="center" vertical="center"/>
    </xf>
    <xf numFmtId="167" fontId="99" fillId="62" borderId="0" xfId="0" applyNumberFormat="1" applyFont="1" applyFill="1" applyBorder="1"/>
    <xf numFmtId="3" fontId="98" fillId="0" borderId="60" xfId="0" applyNumberFormat="1" applyFont="1" applyBorder="1"/>
    <xf numFmtId="3" fontId="98" fillId="0" borderId="108" xfId="0" applyNumberFormat="1" applyFont="1" applyBorder="1"/>
    <xf numFmtId="3" fontId="98" fillId="0" borderId="109" xfId="0" applyNumberFormat="1" applyFont="1" applyBorder="1"/>
    <xf numFmtId="3" fontId="94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4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4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4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5" fillId="0" borderId="73" xfId="33743" applyNumberFormat="1" applyFont="1" applyBorder="1"/>
    <xf numFmtId="9" fontId="95" fillId="68" borderId="34" xfId="33743" applyNumberFormat="1" applyFont="1" applyFill="1" applyBorder="1" applyAlignment="1">
      <alignment horizontal="center"/>
    </xf>
    <xf numFmtId="0" fontId="99" fillId="0" borderId="0" xfId="0" applyFont="1" applyAlignment="1">
      <alignment horizontal="center" vertical="center"/>
    </xf>
    <xf numFmtId="0" fontId="0" fillId="73" borderId="52" xfId="0" applyFont="1" applyFill="1" applyBorder="1" applyAlignment="1">
      <alignment horizontal="center"/>
    </xf>
    <xf numFmtId="0" fontId="0" fillId="73" borderId="5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" fillId="73" borderId="21" xfId="0" applyFont="1" applyFill="1" applyBorder="1" applyAlignment="1">
      <alignment horizontal="center"/>
    </xf>
    <xf numFmtId="0" fontId="2" fillId="73" borderId="50" xfId="0" applyFont="1" applyFill="1" applyBorder="1" applyAlignment="1">
      <alignment horizontal="center"/>
    </xf>
    <xf numFmtId="0" fontId="2" fillId="68" borderId="46" xfId="0" applyFont="1" applyFill="1" applyBorder="1" applyAlignment="1">
      <alignment horizontal="center"/>
    </xf>
    <xf numFmtId="0" fontId="2" fillId="68" borderId="47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68" borderId="14" xfId="0" applyFont="1" applyFill="1" applyBorder="1" applyAlignment="1">
      <alignment horizontal="center"/>
    </xf>
    <xf numFmtId="0" fontId="2" fillId="68" borderId="51" xfId="0" applyFont="1" applyFill="1" applyBorder="1" applyAlignment="1">
      <alignment horizontal="center"/>
    </xf>
    <xf numFmtId="0" fontId="103" fillId="0" borderId="31" xfId="0" applyFont="1" applyBorder="1" applyAlignment="1">
      <alignment horizontal="center" vertical="center"/>
    </xf>
    <xf numFmtId="0" fontId="103" fillId="0" borderId="26" xfId="0" applyFont="1" applyBorder="1" applyAlignment="1">
      <alignment horizontal="center" vertical="center"/>
    </xf>
    <xf numFmtId="0" fontId="102" fillId="68" borderId="81" xfId="0" applyFont="1" applyFill="1" applyBorder="1" applyAlignment="1">
      <alignment horizontal="center"/>
    </xf>
    <xf numFmtId="0" fontId="102" fillId="68" borderId="47" xfId="0" applyFont="1" applyFill="1" applyBorder="1" applyAlignment="1">
      <alignment horizontal="center"/>
    </xf>
    <xf numFmtId="0" fontId="2" fillId="70" borderId="51" xfId="0" applyFont="1" applyFill="1" applyBorder="1" applyAlignment="1">
      <alignment horizontal="center" vertical="center"/>
    </xf>
    <xf numFmtId="0" fontId="2" fillId="70" borderId="64" xfId="0" applyFont="1" applyFill="1" applyBorder="1" applyAlignment="1">
      <alignment horizontal="center" vertical="center"/>
    </xf>
    <xf numFmtId="0" fontId="2" fillId="69" borderId="46" xfId="0" applyFont="1" applyFill="1" applyBorder="1" applyAlignment="1">
      <alignment horizontal="center"/>
    </xf>
    <xf numFmtId="0" fontId="2" fillId="69" borderId="47" xfId="0" applyFont="1" applyFill="1" applyBorder="1" applyAlignment="1">
      <alignment horizontal="center"/>
    </xf>
    <xf numFmtId="0" fontId="2" fillId="71" borderId="54" xfId="0" applyFont="1" applyFill="1" applyBorder="1" applyAlignment="1">
      <alignment horizontal="center"/>
    </xf>
    <xf numFmtId="0" fontId="103" fillId="71" borderId="31" xfId="0" applyFont="1" applyFill="1" applyBorder="1" applyAlignment="1">
      <alignment horizontal="center" vertical="center"/>
    </xf>
    <xf numFmtId="0" fontId="103" fillId="71" borderId="26" xfId="0" applyFont="1" applyFill="1" applyBorder="1" applyAlignment="1">
      <alignment horizontal="center" vertical="center"/>
    </xf>
    <xf numFmtId="0" fontId="2" fillId="69" borderId="54" xfId="0" applyFont="1" applyFill="1" applyBorder="1" applyAlignment="1">
      <alignment horizontal="center"/>
    </xf>
    <xf numFmtId="0" fontId="103" fillId="69" borderId="31" xfId="0" applyFont="1" applyFill="1" applyBorder="1" applyAlignment="1">
      <alignment horizontal="center" vertical="center"/>
    </xf>
    <xf numFmtId="0" fontId="103" fillId="69" borderId="26" xfId="0" applyFont="1" applyFill="1" applyBorder="1" applyAlignment="1">
      <alignment horizontal="center" vertical="center"/>
    </xf>
    <xf numFmtId="0" fontId="95" fillId="71" borderId="81" xfId="0" applyFont="1" applyFill="1" applyBorder="1" applyAlignment="1">
      <alignment horizontal="center"/>
    </xf>
    <xf numFmtId="0" fontId="95" fillId="71" borderId="54" xfId="0" applyFont="1" applyFill="1" applyBorder="1" applyAlignment="1">
      <alignment horizontal="center"/>
    </xf>
    <xf numFmtId="0" fontId="95" fillId="69" borderId="81" xfId="0" applyFont="1" applyFill="1" applyBorder="1" applyAlignment="1">
      <alignment horizontal="center"/>
    </xf>
    <xf numFmtId="0" fontId="95" fillId="69" borderId="54" xfId="0" applyFont="1" applyFill="1" applyBorder="1" applyAlignment="1">
      <alignment horizontal="center"/>
    </xf>
    <xf numFmtId="0" fontId="94" fillId="70" borderId="14" xfId="0" applyFont="1" applyFill="1" applyBorder="1" applyAlignment="1">
      <alignment horizontal="center"/>
    </xf>
    <xf numFmtId="0" fontId="94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 wrapText="1"/>
    </xf>
    <xf numFmtId="3" fontId="97" fillId="0" borderId="0" xfId="0" applyNumberFormat="1" applyFont="1" applyFill="1" applyBorder="1" applyAlignment="1">
      <alignment horizontal="center" vertical="center" wrapText="1"/>
    </xf>
    <xf numFmtId="3" fontId="97" fillId="0" borderId="0" xfId="0" applyNumberFormat="1" applyFont="1" applyFill="1" applyBorder="1" applyAlignment="1">
      <alignment horizontal="center" vertical="center"/>
    </xf>
    <xf numFmtId="0" fontId="104" fillId="68" borderId="0" xfId="0" applyFont="1" applyFill="1" applyBorder="1" applyAlignment="1"/>
  </cellXfs>
  <cellStyles count="33745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Junio 2019</a:t>
            </a:r>
          </a:p>
          <a:p>
            <a:pPr>
              <a:defRPr sz="800" b="1"/>
            </a:pPr>
            <a:r>
              <a:rPr lang="es-PE" sz="800" b="1"/>
              <a:t>Total : 4 616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Resumen!$Q$11:$R$15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Resumen!$S$11:$S$15</c:f>
              <c:numCache>
                <c:formatCode>#,##0</c:formatCode>
                <c:ptCount val="5"/>
                <c:pt idx="0">
                  <c:v>60.931529408669746</c:v>
                </c:pt>
                <c:pt idx="1">
                  <c:v>142.17356862022942</c:v>
                </c:pt>
                <c:pt idx="2">
                  <c:v>2178.8013966547064</c:v>
                </c:pt>
                <c:pt idx="3">
                  <c:v>2033.3620067936397</c:v>
                </c:pt>
                <c:pt idx="4">
                  <c:v>200.75645372500003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1820.9028688895246</c:v>
                </c:pt>
                <c:pt idx="2">
                  <c:v>0</c:v>
                </c:pt>
                <c:pt idx="3">
                  <c:v>1838.6796499738125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PorZona!$D$58:$G$58</c:f>
              <c:numCache>
                <c:formatCode>_ * #,##0_ ;_ * \-#,##0_ ;_ * "-"??_ ;_ @_ </c:formatCode>
                <c:ptCount val="4"/>
                <c:pt idx="0">
                  <c:v>66.714143374999992</c:v>
                </c:pt>
                <c:pt idx="1">
                  <c:v>291.1652803882389</c:v>
                </c:pt>
                <c:pt idx="2">
                  <c:v>52.871938624999977</c:v>
                </c:pt>
                <c:pt idx="3">
                  <c:v>162.77802367675207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69.984854564926138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PorZona!$L$10:$L$13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PorZona!$M$10:$M$13</c:f>
              <c:numCache>
                <c:formatCode>0</c:formatCode>
                <c:ptCount val="4"/>
                <c:pt idx="0">
                  <c:v>3659.5825188633371</c:v>
                </c:pt>
                <c:pt idx="1">
                  <c:v>573.52938606499094</c:v>
                </c:pt>
                <c:pt idx="2">
                  <c:v>312.92819570899553</c:v>
                </c:pt>
                <c:pt idx="3">
                  <c:v>69.984854564926138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02162456"/>
        <c:axId val="502160104"/>
      </c:barChart>
      <c:catAx>
        <c:axId val="50216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2160104"/>
        <c:crosses val="autoZero"/>
        <c:auto val="1"/>
        <c:lblAlgn val="ctr"/>
        <c:lblOffset val="100"/>
        <c:noMultiLvlLbl val="0"/>
      </c:catAx>
      <c:valAx>
        <c:axId val="50216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2162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HUANUCO</c:v>
                </c:pt>
                <c:pt idx="4">
                  <c:v>CALLAO</c:v>
                </c:pt>
                <c:pt idx="5">
                  <c:v>ANCASH</c:v>
                </c:pt>
                <c:pt idx="6">
                  <c:v>CUSCO</c:v>
                </c:pt>
                <c:pt idx="7">
                  <c:v>ICA</c:v>
                </c:pt>
                <c:pt idx="8">
                  <c:v>CAJAMARCA</c:v>
                </c:pt>
                <c:pt idx="9">
                  <c:v>PIURA</c:v>
                </c:pt>
                <c:pt idx="10">
                  <c:v>AREQUIPA</c:v>
                </c:pt>
                <c:pt idx="11">
                  <c:v>PASCO</c:v>
                </c:pt>
                <c:pt idx="12">
                  <c:v>PUNO</c:v>
                </c:pt>
                <c:pt idx="13">
                  <c:v>LORETO</c:v>
                </c:pt>
                <c:pt idx="14">
                  <c:v>LA LIBERTAD</c:v>
                </c:pt>
                <c:pt idx="15">
                  <c:v>MOQUEGUA</c:v>
                </c:pt>
                <c:pt idx="16">
                  <c:v>UCAYALI</c:v>
                </c:pt>
                <c:pt idx="17">
                  <c:v>TACNA</c:v>
                </c:pt>
                <c:pt idx="18">
                  <c:v>AMAZONAS</c:v>
                </c:pt>
                <c:pt idx="19">
                  <c:v>SAN MARTÍN</c:v>
                </c:pt>
                <c:pt idx="20">
                  <c:v>LAMBAYEQUE</c:v>
                </c:pt>
                <c:pt idx="21">
                  <c:v>APURIMAC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Región'!$O$44:$O$68</c:f>
              <c:numCache>
                <c:formatCode>0</c:formatCode>
                <c:ptCount val="25"/>
                <c:pt idx="0">
                  <c:v>1602.6419184152187</c:v>
                </c:pt>
                <c:pt idx="1">
                  <c:v>921.09979072016074</c:v>
                </c:pt>
                <c:pt idx="2">
                  <c:v>280.87127531355281</c:v>
                </c:pt>
                <c:pt idx="3">
                  <c:v>255.78909833828666</c:v>
                </c:pt>
                <c:pt idx="4">
                  <c:v>243.83967427920658</c:v>
                </c:pt>
                <c:pt idx="5">
                  <c:v>239.11854362107553</c:v>
                </c:pt>
                <c:pt idx="6">
                  <c:v>191.1598127760019</c:v>
                </c:pt>
                <c:pt idx="7">
                  <c:v>136.57849097474553</c:v>
                </c:pt>
                <c:pt idx="8">
                  <c:v>125.64827334701151</c:v>
                </c:pt>
                <c:pt idx="9">
                  <c:v>111.08102525923287</c:v>
                </c:pt>
                <c:pt idx="10">
                  <c:v>99.615984650655534</c:v>
                </c:pt>
                <c:pt idx="11">
                  <c:v>95.416430388757817</c:v>
                </c:pt>
                <c:pt idx="12">
                  <c:v>80.595089472413719</c:v>
                </c:pt>
                <c:pt idx="13">
                  <c:v>69.984854564926138</c:v>
                </c:pt>
                <c:pt idx="14">
                  <c:v>59.591259956667358</c:v>
                </c:pt>
                <c:pt idx="15">
                  <c:v>48.209364924595214</c:v>
                </c:pt>
                <c:pt idx="16">
                  <c:v>20.805787787078465</c:v>
                </c:pt>
                <c:pt idx="17">
                  <c:v>12.201936687435742</c:v>
                </c:pt>
                <c:pt idx="18">
                  <c:v>5.3410380217645308</c:v>
                </c:pt>
                <c:pt idx="19">
                  <c:v>5.1215660475411759</c:v>
                </c:pt>
                <c:pt idx="20">
                  <c:v>5.0629988604214935</c:v>
                </c:pt>
                <c:pt idx="21">
                  <c:v>4.3048797774405063</c:v>
                </c:pt>
                <c:pt idx="22">
                  <c:v>1.082034216356573</c:v>
                </c:pt>
                <c:pt idx="23">
                  <c:v>0.7224213911181403</c:v>
                </c:pt>
                <c:pt idx="24">
                  <c:v>0.14140541058474895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502166768"/>
        <c:axId val="502162848"/>
      </c:barChart>
      <c:catAx>
        <c:axId val="5021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502162848"/>
        <c:crosses val="autoZero"/>
        <c:auto val="1"/>
        <c:lblAlgn val="ctr"/>
        <c:lblOffset val="100"/>
        <c:noMultiLvlLbl val="0"/>
      </c:catAx>
      <c:valAx>
        <c:axId val="502162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5021667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Nacional,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Resumen!$R$38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Resumen!$R$39:$R$42</c:f>
              <c:numCache>
                <c:formatCode>#,##0</c:formatCode>
                <c:ptCount val="4"/>
                <c:pt idx="0">
                  <c:v>2222.3985440000006</c:v>
                </c:pt>
                <c:pt idx="1">
                  <c:v>2050.3334142298513</c:v>
                </c:pt>
                <c:pt idx="2">
                  <c:v>129.26672500000001</c:v>
                </c:pt>
                <c:pt idx="3">
                  <c:v>46.715846000000006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Resumen!$S$38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Resumen!$S$39:$S$42</c:f>
              <c:numCache>
                <c:formatCode>#,##0</c:formatCode>
                <c:ptCount val="4"/>
                <c:pt idx="0">
                  <c:v>2239.732926063376</c:v>
                </c:pt>
                <c:pt idx="1">
                  <c:v>2175.5355754138691</c:v>
                </c:pt>
                <c:pt idx="2">
                  <c:v>147.88451510000004</c:v>
                </c:pt>
                <c:pt idx="3">
                  <c:v>52.871938624999977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437848"/>
        <c:axId val="419438240"/>
      </c:barChart>
      <c:catAx>
        <c:axId val="419437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19438240"/>
        <c:crosses val="autoZero"/>
        <c:auto val="1"/>
        <c:lblAlgn val="ctr"/>
        <c:lblOffset val="100"/>
        <c:noMultiLvlLbl val="0"/>
      </c:catAx>
      <c:valAx>
        <c:axId val="4194382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19437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Nacional,</a:t>
            </a:r>
            <a:endParaRPr lang="es-PE" sz="800" b="1">
              <a:effectLst/>
            </a:endParaRPr>
          </a:p>
          <a:p>
            <a:pPr>
              <a:defRPr sz="800" b="1"/>
            </a:pPr>
            <a:r>
              <a:rPr lang="es-PE" sz="800" b="1" i="0" baseline="0">
                <a:effectLst/>
              </a:rPr>
              <a:t>según Interconexión </a:t>
            </a:r>
            <a:endParaRPr lang="es-PE" sz="8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Resumen!$Q$24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Resumen!$R$24:$S$24</c:f>
              <c:numCache>
                <c:formatCode>#,##0</c:formatCode>
                <c:ptCount val="2"/>
                <c:pt idx="0">
                  <c:v>185.85413945186735</c:v>
                </c:pt>
                <c:pt idx="1">
                  <c:v>193.43028654115844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Resumen!$Q$25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Resumen!$R$25:$S$25</c:f>
              <c:numCache>
                <c:formatCode>#,##0</c:formatCode>
                <c:ptCount val="2"/>
                <c:pt idx="0">
                  <c:v>4262.860389777984</c:v>
                </c:pt>
                <c:pt idx="1">
                  <c:v>4422.594668661086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9438632"/>
        <c:axId val="357435048"/>
        <c:axId val="360759800"/>
      </c:bar3DChart>
      <c:catAx>
        <c:axId val="41943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57435048"/>
        <c:crosses val="autoZero"/>
        <c:auto val="1"/>
        <c:lblAlgn val="ctr"/>
        <c:lblOffset val="100"/>
        <c:noMultiLvlLbl val="0"/>
      </c:catAx>
      <c:valAx>
        <c:axId val="35743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19438632"/>
        <c:crosses val="autoZero"/>
        <c:crossBetween val="between"/>
      </c:valAx>
      <c:serAx>
        <c:axId val="360759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57435048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Resumen!$Q$58:$R$58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Resumen!$T$58:$U$58</c:f>
              <c:numCache>
                <c:formatCode>#,##0</c:formatCode>
                <c:ptCount val="2"/>
                <c:pt idx="0">
                  <c:v>2131.9342141625007</c:v>
                </c:pt>
                <c:pt idx="1">
                  <c:v>2102.643520075876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Resumen!$Q$59:$R$59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Resumen!$T$59:$U$59</c:f>
              <c:numCache>
                <c:formatCode>#,##0</c:formatCode>
                <c:ptCount val="2"/>
                <c:pt idx="0">
                  <c:v>2033.7431012298512</c:v>
                </c:pt>
                <c:pt idx="1">
                  <c:v>2152.942020281369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Resumen!$Q$60:$R$60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Resumen!$T$60:$U$60</c:f>
              <c:numCache>
                <c:formatCode>#,##0</c:formatCode>
                <c:ptCount val="2"/>
                <c:pt idx="0">
                  <c:v>90.464329837500003</c:v>
                </c:pt>
                <c:pt idx="1">
                  <c:v>137.08940598750013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Resumen!$Q$61:$R$61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Resumen!$T$61:$U$61</c:f>
              <c:numCache>
                <c:formatCode>#,##0</c:formatCode>
                <c:ptCount val="2"/>
                <c:pt idx="0">
                  <c:v>192.57288400000002</c:v>
                </c:pt>
                <c:pt idx="1">
                  <c:v>223.35000885750003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3169464"/>
        <c:axId val="503176520"/>
        <c:axId val="0"/>
      </c:bar3DChart>
      <c:catAx>
        <c:axId val="50316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3176520"/>
        <c:crosses val="autoZero"/>
        <c:auto val="1"/>
        <c:lblAlgn val="ctr"/>
        <c:lblOffset val="100"/>
        <c:noMultiLvlLbl val="0"/>
      </c:catAx>
      <c:valAx>
        <c:axId val="503176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3169464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TipoRecurso!$M$9:$M$15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TipoRecurso!$N$9:$N$15</c:f>
              <c:numCache>
                <c:formatCode>#,##0</c:formatCode>
                <c:ptCount val="7"/>
                <c:pt idx="0">
                  <c:v>2836.46834267337</c:v>
                </c:pt>
                <c:pt idx="1">
                  <c:v>1391.7273617846599</c:v>
                </c:pt>
                <c:pt idx="2">
                  <c:v>148.86638858439107</c:v>
                </c:pt>
                <c:pt idx="3">
                  <c:v>37.851404632658451</c:v>
                </c:pt>
                <c:pt idx="4">
                  <c:v>147.88451510000002</c:v>
                </c:pt>
                <c:pt idx="5">
                  <c:v>52.871938625000027</c:v>
                </c:pt>
                <c:pt idx="6" formatCode="#,##0.0">
                  <c:v>0.35499999999999998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3174168"/>
        <c:axId val="503175344"/>
      </c:barChart>
      <c:catAx>
        <c:axId val="50317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3175344"/>
        <c:crosses val="autoZero"/>
        <c:auto val="1"/>
        <c:lblAlgn val="ctr"/>
        <c:lblOffset val="100"/>
        <c:noMultiLvlLbl val="0"/>
      </c:catAx>
      <c:valAx>
        <c:axId val="50317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317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TipoRecurso!$C$55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TipoRecurso!$D$55:$E$55</c:f>
              <c:numCache>
                <c:formatCode>#,##0</c:formatCode>
                <c:ptCount val="2"/>
                <c:pt idx="0">
                  <c:v>4240.6697172298527</c:v>
                </c:pt>
                <c:pt idx="1">
                  <c:v>4377.4170930424207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TipoRecurso!$C$56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TipoRecurso!$D$56:$E$56</c:f>
              <c:numCache>
                <c:formatCode>#,##0</c:formatCode>
                <c:ptCount val="2"/>
                <c:pt idx="0">
                  <c:v>208.04481200000001</c:v>
                </c:pt>
                <c:pt idx="1">
                  <c:v>238.60785835765847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503176128"/>
        <c:axId val="503169856"/>
      </c:barChart>
      <c:lineChart>
        <c:grouping val="standard"/>
        <c:varyColors val="0"/>
        <c:ser>
          <c:idx val="2"/>
          <c:order val="2"/>
          <c:tx>
            <c:strRef>
              <c:f>TipoRecurso!$C$58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8573685678462793E-2"/>
                  <c:y val="-3.89854722730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0404307776036073E-3"/>
                  <c:y val="1.3047053381683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TipoRecurso!$D$58:$E$58</c:f>
              <c:numCache>
                <c:formatCode>0.0%</c:formatCode>
                <c:ptCount val="2"/>
                <c:pt idx="0">
                  <c:v>4.67651521879099E-2</c:v>
                </c:pt>
                <c:pt idx="1">
                  <c:v>5.1691197701452356E-2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172992"/>
        <c:axId val="503172208"/>
      </c:lineChart>
      <c:catAx>
        <c:axId val="5031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3169856"/>
        <c:crosses val="autoZero"/>
        <c:auto val="1"/>
        <c:lblAlgn val="ctr"/>
        <c:lblOffset val="100"/>
        <c:noMultiLvlLbl val="1"/>
      </c:catAx>
      <c:valAx>
        <c:axId val="503169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3176128"/>
        <c:crosses val="autoZero"/>
        <c:crossBetween val="between"/>
        <c:majorUnit val="1000"/>
      </c:valAx>
      <c:valAx>
        <c:axId val="503172208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3172992"/>
        <c:crosses val="max"/>
        <c:crossBetween val="between"/>
      </c:valAx>
      <c:catAx>
        <c:axId val="503172992"/>
        <c:scaling>
          <c:orientation val="minMax"/>
        </c:scaling>
        <c:delete val="1"/>
        <c:axPos val="b"/>
        <c:majorTickMark val="out"/>
        <c:minorTickMark val="none"/>
        <c:tickLblPos val="nextTo"/>
        <c:crossAx val="503172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2018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2202783240644369"/>
                  <c:y val="-0.19092341178929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TipoRecurso!$N$27:$N$33</c:f>
              <c:numCache>
                <c:formatCode>#,##0</c:formatCode>
                <c:ptCount val="7"/>
                <c:pt idx="0">
                  <c:v>2222.3985440000015</c:v>
                </c:pt>
                <c:pt idx="1">
                  <c:v>1910.5177419999998</c:v>
                </c:pt>
                <c:pt idx="2">
                  <c:v>107.60700122985126</c:v>
                </c:pt>
                <c:pt idx="3" formatCode="#,##0.00">
                  <c:v>0.14643</c:v>
                </c:pt>
                <c:pt idx="4">
                  <c:v>32.062241</c:v>
                </c:pt>
                <c:pt idx="5">
                  <c:v>129.26672500000001</c:v>
                </c:pt>
                <c:pt idx="6">
                  <c:v>46.715846000000006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2202783240644369"/>
                  <c:y val="-0.19092341178929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619042933920393"/>
                  <c:y val="5.069113764263078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760489310689371"/>
                      <c:h val="0.131653762566764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TipoRecurso!$O$27:$O$33</c:f>
              <c:numCache>
                <c:formatCode>#,##0</c:formatCode>
                <c:ptCount val="7"/>
                <c:pt idx="0">
                  <c:v>2836.46834267337</c:v>
                </c:pt>
                <c:pt idx="1">
                  <c:v>1391.7273617846599</c:v>
                </c:pt>
                <c:pt idx="2">
                  <c:v>148.86638858439107</c:v>
                </c:pt>
                <c:pt idx="3" formatCode="#,##0.00">
                  <c:v>0.35499999999999998</c:v>
                </c:pt>
                <c:pt idx="4">
                  <c:v>37.851404632658451</c:v>
                </c:pt>
                <c:pt idx="5">
                  <c:v>147.88451510000002</c:v>
                </c:pt>
                <c:pt idx="6">
                  <c:v>52.871938625000027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PorZona!$D$56:$G$56</c:f>
              <c:numCache>
                <c:formatCode>_ * #,##0_ ;_ * \-#,##0_ ;_ * "-"??_ ;_ @_ </c:formatCode>
                <c:ptCount val="4"/>
                <c:pt idx="0">
                  <c:v>81.17037172500001</c:v>
                </c:pt>
                <c:pt idx="1">
                  <c:v>127.66477678561243</c:v>
                </c:pt>
                <c:pt idx="2">
                  <c:v>0</c:v>
                </c:pt>
                <c:pt idx="3">
                  <c:v>104.09304719838309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07DB495-9186-4321-B5CA-455038D546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32C9E1-5CF6-4FD2-AEAF-D6AC0C96E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36EA30B-990E-4FB5-BC8A-34A9685AE9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212726</xdr:colOff>
      <xdr:row>64</xdr:row>
      <xdr:rowOff>159543</xdr:rowOff>
    </xdr:from>
    <xdr:to>
      <xdr:col>12</xdr:col>
      <xdr:colOff>209550</xdr:colOff>
      <xdr:row>83</xdr:row>
      <xdr:rowOff>133350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7FCD6D2-91DB-4B1E-A93D-AB979163E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energético, al mes junio 2019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2019 vs 2018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D72B4A0-ACF6-4A02-AB49-7D914ABA0AC5}"/>
            </a:ext>
          </a:extLst>
        </xdr:cNvPr>
        <xdr:cNvGrpSpPr/>
      </xdr:nvGrpSpPr>
      <xdr:grpSpPr>
        <a:xfrm>
          <a:off x="709894" y="1188664"/>
          <a:ext cx="6624357" cy="233148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C0F1A1E5-D94A-44B3-B495-3710E288A208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2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185737</xdr:colOff>
      <xdr:row>61</xdr:row>
      <xdr:rowOff>14288</xdr:rowOff>
    </xdr:from>
    <xdr:to>
      <xdr:col>7</xdr:col>
      <xdr:colOff>744140</xdr:colOff>
      <xdr:row>70</xdr:row>
      <xdr:rowOff>35719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3FB48A2-BEDA-4F59-808A-98B632A7F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C9417C-E374-452A-9C3A-55DECE13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CE64ABA-CB03-46F9-B9D2-A64AB1527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38100</xdr:colOff>
      <xdr:row>18</xdr:row>
      <xdr:rowOff>39461</xdr:rowOff>
    </xdr:from>
    <xdr:to>
      <xdr:col>6</xdr:col>
      <xdr:colOff>74002</xdr:colOff>
      <xdr:row>51</xdr:row>
      <xdr:rowOff>59870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F050816-9D44-4E6B-8468-B7C1BCBFF582}"/>
            </a:ext>
          </a:extLst>
        </xdr:cNvPr>
        <xdr:cNvGrpSpPr/>
      </xdr:nvGrpSpPr>
      <xdr:grpSpPr>
        <a:xfrm>
          <a:off x="400050" y="3268436"/>
          <a:ext cx="4341202" cy="5497284"/>
          <a:chOff x="395288" y="3289867"/>
          <a:chExt cx="4500745" cy="5628253"/>
        </a:xfrm>
      </xdr:grpSpPr>
      <xdr:pic>
        <xdr:nvPicPr>
          <xdr:cNvPr id="4111" name="9 Imagen">
            <a:extLst>
              <a:ext uri="{FF2B5EF4-FFF2-40B4-BE49-F238E27FC236}">
                <a16:creationId xmlns:a16="http://schemas.microsoft.com/office/drawing/2014/main" id="{00000000-0008-0000-0300-00000F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7623" y="3289867"/>
            <a:ext cx="4110719" cy="562825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aphicFrame macro="">
        <xdr:nvGraphicFramePr>
          <xdr:cNvPr id="4113" name="23 Gráfico">
            <a:extLst>
              <a:ext uri="{FF2B5EF4-FFF2-40B4-BE49-F238E27FC236}">
                <a16:creationId xmlns:a16="http://schemas.microsoft.com/office/drawing/2014/main" id="{00000000-0008-0000-0300-000011100000}"/>
              </a:ext>
            </a:extLst>
          </xdr:cNvPr>
          <xdr:cNvGraphicFramePr>
            <a:graphicFrameLocks/>
          </xdr:cNvGraphicFramePr>
        </xdr:nvGraphicFramePr>
        <xdr:xfrm>
          <a:off x="395288" y="4326731"/>
          <a:ext cx="1724025" cy="13549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14" name="24 Gráfico">
            <a:extLst>
              <a:ext uri="{FF2B5EF4-FFF2-40B4-BE49-F238E27FC236}">
                <a16:creationId xmlns:a16="http://schemas.microsoft.com/office/drawing/2014/main" id="{00000000-0008-0000-0300-000012100000}"/>
              </a:ext>
            </a:extLst>
          </xdr:cNvPr>
          <xdr:cNvGraphicFramePr>
            <a:graphicFrameLocks/>
          </xdr:cNvGraphicFramePr>
        </xdr:nvGraphicFramePr>
        <xdr:xfrm>
          <a:off x="1595438" y="5476875"/>
          <a:ext cx="2119312" cy="15954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4115" name="25 Gráfico">
            <a:extLst>
              <a:ext uri="{FF2B5EF4-FFF2-40B4-BE49-F238E27FC236}">
                <a16:creationId xmlns:a16="http://schemas.microsoft.com/office/drawing/2014/main" id="{00000000-0008-0000-0300-000013100000}"/>
              </a:ext>
            </a:extLst>
          </xdr:cNvPr>
          <xdr:cNvGraphicFramePr>
            <a:graphicFrameLocks/>
          </xdr:cNvGraphicFramePr>
        </xdr:nvGraphicFramePr>
        <xdr:xfrm>
          <a:off x="2964840" y="6731610"/>
          <a:ext cx="1931193" cy="16390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4116" name="26 Gráfico">
            <a:extLst>
              <a:ext uri="{FF2B5EF4-FFF2-40B4-BE49-F238E27FC236}">
                <a16:creationId xmlns:a16="http://schemas.microsoft.com/office/drawing/2014/main" id="{00000000-0008-0000-0300-000014100000}"/>
              </a:ext>
            </a:extLst>
          </xdr:cNvPr>
          <xdr:cNvGraphicFramePr>
            <a:graphicFrameLocks/>
          </xdr:cNvGraphicFramePr>
        </xdr:nvGraphicFramePr>
        <xdr:xfrm>
          <a:off x="1814513" y="3736181"/>
          <a:ext cx="2024062" cy="16263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 editAs="oneCell">
    <xdr:from>
      <xdr:col>2</xdr:col>
      <xdr:colOff>247650</xdr:colOff>
      <xdr:row>45</xdr:row>
      <xdr:rowOff>105102</xdr:rowOff>
    </xdr:from>
    <xdr:to>
      <xdr:col>2</xdr:col>
      <xdr:colOff>1038225</xdr:colOff>
      <xdr:row>49</xdr:row>
      <xdr:rowOff>38099</xdr:rowOff>
    </xdr:to>
    <xdr:pic>
      <xdr:nvPicPr>
        <xdr:cNvPr id="4117" name="29 Imagen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426" y="7817068"/>
          <a:ext cx="790575" cy="58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F7321-55B4-48B4-8506-324406D6B1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C9E13106-18C0-4399-9294-B19275062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Ene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2"/>
  <sheetViews>
    <sheetView tabSelected="1" view="pageBreakPreview" zoomScaleNormal="100" zoomScaleSheetLayoutView="100" workbookViewId="0">
      <selection activeCell="L54" sqref="L54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5.7109375" style="9" customWidth="1"/>
    <col min="8" max="9" width="9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115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85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63</v>
      </c>
    </row>
    <row r="8" spans="2:19" s="1" customFormat="1">
      <c r="B8" s="8"/>
      <c r="C8" s="136"/>
      <c r="D8" s="136"/>
      <c r="E8" s="136"/>
      <c r="F8" s="136"/>
      <c r="G8" s="136"/>
      <c r="H8" s="9"/>
      <c r="I8" s="9"/>
      <c r="J8" s="9"/>
      <c r="K8" s="9"/>
    </row>
    <row r="9" spans="2:19" s="1" customFormat="1" ht="25.5">
      <c r="B9" s="8"/>
      <c r="C9" s="198" t="s">
        <v>64</v>
      </c>
      <c r="D9" s="199" t="s">
        <v>71</v>
      </c>
      <c r="E9" s="200" t="s">
        <v>72</v>
      </c>
      <c r="F9" s="201" t="s">
        <v>73</v>
      </c>
      <c r="G9" s="202" t="s">
        <v>74</v>
      </c>
      <c r="H9" s="9"/>
      <c r="I9" s="9"/>
      <c r="J9" s="9"/>
      <c r="K9" s="9"/>
    </row>
    <row r="10" spans="2:19" s="1" customFormat="1" ht="13.5" thickBot="1">
      <c r="B10" s="8"/>
      <c r="C10" s="203" t="s">
        <v>65</v>
      </c>
      <c r="D10" s="204"/>
      <c r="E10" s="205"/>
      <c r="F10" s="206"/>
      <c r="G10" s="207"/>
      <c r="H10" s="9"/>
      <c r="I10" s="9"/>
      <c r="J10" s="9"/>
      <c r="K10" s="9"/>
    </row>
    <row r="11" spans="2:19" s="1" customFormat="1" ht="13.5" thickTop="1">
      <c r="B11" s="8"/>
      <c r="C11" s="137"/>
      <c r="D11" s="138"/>
      <c r="E11" s="139"/>
      <c r="F11" s="140"/>
      <c r="G11" s="141"/>
      <c r="H11" s="9"/>
      <c r="I11" s="9"/>
      <c r="J11" s="9"/>
      <c r="K11" s="9"/>
      <c r="Q11" s="344" t="s">
        <v>66</v>
      </c>
      <c r="R11" s="153" t="s">
        <v>41</v>
      </c>
      <c r="S11" s="154">
        <f>E12</f>
        <v>60.931529408669746</v>
      </c>
    </row>
    <row r="12" spans="2:19" s="1" customFormat="1">
      <c r="B12" s="8"/>
      <c r="C12" s="142" t="s">
        <v>68</v>
      </c>
      <c r="D12" s="143">
        <v>2178.8013966547064</v>
      </c>
      <c r="E12" s="144">
        <v>60.931529408669746</v>
      </c>
      <c r="F12" s="145">
        <f>SUM(D12:E12)</f>
        <v>2239.732926063376</v>
      </c>
      <c r="G12" s="146">
        <f>(F12/F$16)</f>
        <v>0.48520814939252099</v>
      </c>
      <c r="H12" s="9"/>
      <c r="I12" s="9"/>
      <c r="J12" s="9"/>
      <c r="K12" s="9"/>
      <c r="Q12" s="344"/>
      <c r="R12" s="153" t="s">
        <v>75</v>
      </c>
      <c r="S12" s="154">
        <f>E13</f>
        <v>142.17356862022942</v>
      </c>
    </row>
    <row r="13" spans="2:19" s="1" customFormat="1">
      <c r="B13" s="8"/>
      <c r="C13" s="142" t="s">
        <v>67</v>
      </c>
      <c r="D13" s="143">
        <v>2033.3620067936397</v>
      </c>
      <c r="E13" s="144">
        <v>142.17356862022942</v>
      </c>
      <c r="F13" s="145">
        <f>SUM(D13:E13)</f>
        <v>2175.5355754138691</v>
      </c>
      <c r="G13" s="146">
        <f>(F13/F$16)</f>
        <v>0.47130065294860407</v>
      </c>
      <c r="H13" s="9"/>
      <c r="I13" s="9"/>
      <c r="J13" s="9"/>
      <c r="K13" s="9"/>
      <c r="Q13" s="344" t="s">
        <v>92</v>
      </c>
      <c r="R13" s="153" t="s">
        <v>41</v>
      </c>
      <c r="S13" s="154">
        <f>D12</f>
        <v>2178.8013966547064</v>
      </c>
    </row>
    <row r="14" spans="2:19" s="1" customFormat="1">
      <c r="B14" s="8"/>
      <c r="C14" s="142" t="s">
        <v>69</v>
      </c>
      <c r="D14" s="143">
        <v>147.88451510000004</v>
      </c>
      <c r="E14" s="147"/>
      <c r="F14" s="145">
        <f>SUM(D14:E14)</f>
        <v>147.88451510000004</v>
      </c>
      <c r="G14" s="146">
        <f>(F14/F$16)</f>
        <v>3.203720008778E-2</v>
      </c>
      <c r="H14" s="9"/>
      <c r="I14" s="9"/>
      <c r="J14" s="9"/>
      <c r="K14" s="9"/>
      <c r="Q14" s="344"/>
      <c r="R14" s="153" t="s">
        <v>75</v>
      </c>
      <c r="S14" s="154">
        <f>D13</f>
        <v>2033.3620067936397</v>
      </c>
    </row>
    <row r="15" spans="2:19" s="1" customFormat="1" ht="13.5" thickBot="1">
      <c r="B15" s="8"/>
      <c r="C15" s="148" t="s">
        <v>5</v>
      </c>
      <c r="D15" s="149">
        <v>52.871938624999977</v>
      </c>
      <c r="E15" s="150"/>
      <c r="F15" s="151">
        <f>SUM(D15:E15)</f>
        <v>52.871938624999977</v>
      </c>
      <c r="G15" s="152">
        <f>(F15/F$16)</f>
        <v>1.1453997571094904E-2</v>
      </c>
      <c r="H15" s="9"/>
      <c r="I15" s="9"/>
      <c r="J15" s="9"/>
      <c r="K15" s="9"/>
      <c r="Q15" s="344"/>
      <c r="R15" s="153" t="s">
        <v>91</v>
      </c>
      <c r="S15" s="154">
        <f>SUM(D14:D15)</f>
        <v>200.75645372500003</v>
      </c>
    </row>
    <row r="16" spans="2:19" s="1" customFormat="1" ht="13.5" thickTop="1">
      <c r="B16" s="8"/>
      <c r="C16" s="271" t="s">
        <v>73</v>
      </c>
      <c r="D16" s="272">
        <f>SUM(D12:D15)</f>
        <v>4412.919857173345</v>
      </c>
      <c r="E16" s="273">
        <f>SUM(E12:E15)</f>
        <v>203.10509802889916</v>
      </c>
      <c r="F16" s="274">
        <f>SUM(F12:F15)</f>
        <v>4616.0249552022451</v>
      </c>
      <c r="G16" s="275"/>
      <c r="H16" s="9"/>
      <c r="I16" s="9"/>
      <c r="J16" s="9"/>
      <c r="K16" s="9"/>
    </row>
    <row r="17" spans="2:19" s="1" customFormat="1">
      <c r="B17" s="8"/>
      <c r="C17" s="276" t="s">
        <v>129</v>
      </c>
      <c r="D17" s="277">
        <f>D16/F16</f>
        <v>0.95599999999999974</v>
      </c>
      <c r="E17" s="278">
        <f>E16/F16</f>
        <v>4.4000000000000081E-2</v>
      </c>
      <c r="F17" s="279"/>
      <c r="G17" s="280"/>
      <c r="H17" s="9"/>
      <c r="I17" s="9"/>
      <c r="J17" s="9"/>
      <c r="K17" s="9"/>
    </row>
    <row r="18" spans="2:19" s="1" customFormat="1">
      <c r="B18" s="8"/>
      <c r="C18" s="137"/>
      <c r="D18" s="137"/>
      <c r="E18" s="137"/>
      <c r="F18" s="137"/>
      <c r="G18" s="137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117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37"/>
      <c r="D22" s="137"/>
      <c r="E22" s="137"/>
      <c r="F22" s="137"/>
      <c r="G22" s="137"/>
      <c r="H22" s="9"/>
      <c r="I22" s="9"/>
      <c r="J22" s="9"/>
      <c r="K22" s="9"/>
    </row>
    <row r="23" spans="2:19" s="1" customFormat="1" ht="12.75" customHeight="1">
      <c r="B23" s="8"/>
      <c r="C23" s="356" t="s">
        <v>120</v>
      </c>
      <c r="D23" s="357"/>
      <c r="E23" s="352" t="s">
        <v>121</v>
      </c>
      <c r="F23" s="353"/>
      <c r="G23" s="158" t="s">
        <v>76</v>
      </c>
      <c r="H23" s="360" t="s">
        <v>122</v>
      </c>
      <c r="I23" s="361"/>
      <c r="J23" s="158" t="s">
        <v>76</v>
      </c>
      <c r="K23" s="9"/>
      <c r="Q23" s="153"/>
      <c r="R23" s="153">
        <v>2018</v>
      </c>
      <c r="S23" s="153">
        <v>2019</v>
      </c>
    </row>
    <row r="24" spans="2:19" s="1" customFormat="1" ht="12.75" customHeight="1">
      <c r="B24" s="8"/>
      <c r="C24" s="159" t="s">
        <v>119</v>
      </c>
      <c r="D24" s="160"/>
      <c r="E24" s="161">
        <v>2018</v>
      </c>
      <c r="F24" s="162">
        <v>2019</v>
      </c>
      <c r="G24" s="163"/>
      <c r="H24" s="258">
        <v>2018</v>
      </c>
      <c r="I24" s="162">
        <v>2019</v>
      </c>
      <c r="J24" s="163"/>
      <c r="K24" s="9"/>
      <c r="Q24" s="153" t="s">
        <v>78</v>
      </c>
      <c r="R24" s="154">
        <f>E29</f>
        <v>185.85413945186735</v>
      </c>
      <c r="S24" s="154">
        <f>F29</f>
        <v>193.43028654115844</v>
      </c>
    </row>
    <row r="25" spans="2:19" s="1" customFormat="1">
      <c r="B25" s="8"/>
      <c r="C25" s="350" t="s">
        <v>0</v>
      </c>
      <c r="D25" s="351"/>
      <c r="E25" s="208">
        <f>SUM(E26:E28)</f>
        <v>4262.860389777984</v>
      </c>
      <c r="F25" s="209">
        <f>SUM(F26:F28)</f>
        <v>4422.594668661086</v>
      </c>
      <c r="G25" s="210">
        <f>((F25/E25)-1)</f>
        <v>3.7471149481257404E-2</v>
      </c>
      <c r="H25" s="259">
        <f>SUM(H26:H28)</f>
        <v>25946.694278634241</v>
      </c>
      <c r="I25" s="209">
        <f>SUM(I26:I28)</f>
        <v>27171.281877083322</v>
      </c>
      <c r="J25" s="210">
        <f>((I25/H25)-1)</f>
        <v>4.7196285788801529E-2</v>
      </c>
      <c r="K25" s="9"/>
      <c r="Q25" s="153" t="s">
        <v>0</v>
      </c>
      <c r="R25" s="154">
        <f>E25</f>
        <v>4262.860389777984</v>
      </c>
      <c r="S25" s="154">
        <f>F25</f>
        <v>4422.594668661086</v>
      </c>
    </row>
    <row r="26" spans="2:19" s="1" customFormat="1">
      <c r="B26" s="8"/>
      <c r="C26" s="301" t="s">
        <v>64</v>
      </c>
      <c r="D26" s="310" t="s">
        <v>110</v>
      </c>
      <c r="E26" s="165">
        <v>4135.6810439999999</v>
      </c>
      <c r="F26" s="166">
        <v>4289.3581011724918</v>
      </c>
      <c r="G26" s="167">
        <f t="shared" ref="G26:G32" si="0">((F26/E26)-1)</f>
        <v>3.7158827176831055E-2</v>
      </c>
      <c r="H26" s="260">
        <v>25125.648657500002</v>
      </c>
      <c r="I26" s="166">
        <v>26348.1431637225</v>
      </c>
      <c r="J26" s="167">
        <f t="shared" ref="J26:J32" si="1">((I26/H26)-1)</f>
        <v>4.8655241617317824E-2</v>
      </c>
      <c r="K26" s="9"/>
    </row>
    <row r="27" spans="2:19" s="1" customFormat="1">
      <c r="B27" s="8"/>
      <c r="C27" s="302" t="s">
        <v>116</v>
      </c>
      <c r="D27" s="311" t="s">
        <v>79</v>
      </c>
      <c r="E27" s="304">
        <v>81.930445000000006</v>
      </c>
      <c r="F27" s="305">
        <v>87.537920432091596</v>
      </c>
      <c r="G27" s="317">
        <f t="shared" si="0"/>
        <v>6.8441901323636145E-2</v>
      </c>
      <c r="H27" s="306">
        <v>539.80096399999991</v>
      </c>
      <c r="I27" s="305">
        <v>531.3802535658059</v>
      </c>
      <c r="J27" s="300">
        <f t="shared" si="1"/>
        <v>-1.5599658014308404E-2</v>
      </c>
      <c r="K27" s="9"/>
    </row>
    <row r="28" spans="2:19" s="1" customFormat="1">
      <c r="B28" s="8"/>
      <c r="C28" s="303" t="s">
        <v>66</v>
      </c>
      <c r="D28" s="312" t="s">
        <v>79</v>
      </c>
      <c r="E28" s="165">
        <v>45.248900777984012</v>
      </c>
      <c r="F28" s="166">
        <v>45.698647056502296</v>
      </c>
      <c r="G28" s="313">
        <f t="shared" si="0"/>
        <v>9.9393857261855789E-3</v>
      </c>
      <c r="H28" s="260">
        <v>281.244657134242</v>
      </c>
      <c r="I28" s="166">
        <v>291.75845979501435</v>
      </c>
      <c r="J28" s="167">
        <f t="shared" si="1"/>
        <v>3.7383119622265149E-2</v>
      </c>
      <c r="K28" s="9"/>
    </row>
    <row r="29" spans="2:19" s="1" customFormat="1">
      <c r="B29" s="8"/>
      <c r="C29" s="350" t="s">
        <v>78</v>
      </c>
      <c r="D29" s="351"/>
      <c r="E29" s="208">
        <f>SUM(E30:E31)</f>
        <v>185.85413945186735</v>
      </c>
      <c r="F29" s="209">
        <f>SUM(F30:F31)</f>
        <v>193.43028654115844</v>
      </c>
      <c r="G29" s="210">
        <f t="shared" si="0"/>
        <v>4.0763940537644983E-2</v>
      </c>
      <c r="H29" s="259">
        <f>SUM(H30:H31)</f>
        <v>1278.3454717821126</v>
      </c>
      <c r="I29" s="209">
        <f>SUM(I30:I31)</f>
        <v>1245.0888041259313</v>
      </c>
      <c r="J29" s="210">
        <f t="shared" si="1"/>
        <v>-2.6015399115717042E-2</v>
      </c>
      <c r="K29" s="9"/>
      <c r="Q29" s="153"/>
      <c r="R29" s="153"/>
      <c r="S29" s="153"/>
    </row>
    <row r="30" spans="2:19" s="1" customFormat="1">
      <c r="B30" s="8"/>
      <c r="C30" s="307" t="s">
        <v>70</v>
      </c>
      <c r="D30" s="160"/>
      <c r="E30" s="165">
        <v>41.280954999999992</v>
      </c>
      <c r="F30" s="166">
        <v>36.023835568761569</v>
      </c>
      <c r="G30" s="167">
        <f t="shared" si="0"/>
        <v>-0.12734975320310349</v>
      </c>
      <c r="H30" s="260">
        <v>259.88439299999999</v>
      </c>
      <c r="I30" s="166">
        <v>260.43328111876156</v>
      </c>
      <c r="J30" s="294">
        <f t="shared" si="1"/>
        <v>2.1120472546483082E-3</v>
      </c>
      <c r="K30" s="9"/>
    </row>
    <row r="31" spans="2:19" s="1" customFormat="1" ht="13.5" thickBot="1">
      <c r="B31" s="8"/>
      <c r="C31" s="308" t="s">
        <v>66</v>
      </c>
      <c r="D31" s="309"/>
      <c r="E31" s="169">
        <v>144.57318445186735</v>
      </c>
      <c r="F31" s="170">
        <v>157.40645097239687</v>
      </c>
      <c r="G31" s="171">
        <f t="shared" si="0"/>
        <v>8.8766575690958138E-2</v>
      </c>
      <c r="H31" s="261">
        <v>1018.4610787821125</v>
      </c>
      <c r="I31" s="170">
        <v>984.65552300716968</v>
      </c>
      <c r="J31" s="171">
        <f t="shared" si="1"/>
        <v>-3.31927812257371E-2</v>
      </c>
      <c r="K31" s="9"/>
    </row>
    <row r="32" spans="2:19" s="1" customFormat="1" ht="14.25" thickTop="1" thickBot="1">
      <c r="B32" s="8"/>
      <c r="C32" s="345" t="s">
        <v>128</v>
      </c>
      <c r="D32" s="346"/>
      <c r="E32" s="211">
        <f>SUM(E25,E29)</f>
        <v>4448.714529229851</v>
      </c>
      <c r="F32" s="212">
        <f>SUM(F25,F29)</f>
        <v>4616.0249552022442</v>
      </c>
      <c r="G32" s="213">
        <f t="shared" si="0"/>
        <v>3.7608712555749824E-2</v>
      </c>
      <c r="H32" s="262">
        <f>SUM(H25,H29)</f>
        <v>27225.039750416352</v>
      </c>
      <c r="I32" s="212">
        <f>SUM(I25,I29)</f>
        <v>28416.370681209253</v>
      </c>
      <c r="J32" s="213">
        <f t="shared" si="1"/>
        <v>4.3758647984147858E-2</v>
      </c>
      <c r="K32" s="9"/>
    </row>
    <row r="33" spans="2:19" s="1" customFormat="1">
      <c r="B33" s="8"/>
      <c r="C33" s="383" t="s">
        <v>111</v>
      </c>
      <c r="D33" s="172"/>
      <c r="E33" s="172"/>
      <c r="F33" s="173"/>
      <c r="G33" s="136"/>
      <c r="H33" s="172"/>
      <c r="I33" s="172"/>
      <c r="J33" s="136"/>
      <c r="K33" s="9"/>
    </row>
    <row r="34" spans="2:19" s="1" customFormat="1">
      <c r="B34" s="8"/>
      <c r="C34" s="92"/>
      <c r="D34" s="93"/>
      <c r="E34" s="93"/>
      <c r="F34" s="94"/>
      <c r="G34" s="9"/>
      <c r="H34" s="9"/>
      <c r="I34" s="9"/>
      <c r="J34" s="9"/>
      <c r="K34" s="9"/>
    </row>
    <row r="35" spans="2:19" s="1" customFormat="1">
      <c r="B35" s="8"/>
      <c r="C35" s="10" t="s">
        <v>118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56"/>
      <c r="D38" s="157"/>
      <c r="E38" s="354" t="s">
        <v>121</v>
      </c>
      <c r="F38" s="355"/>
      <c r="G38" s="358" t="s">
        <v>76</v>
      </c>
      <c r="H38" s="360" t="s">
        <v>122</v>
      </c>
      <c r="I38" s="361"/>
      <c r="J38" s="358" t="s">
        <v>76</v>
      </c>
      <c r="K38" s="9"/>
      <c r="Q38" s="153"/>
      <c r="R38" s="153">
        <v>2018</v>
      </c>
      <c r="S38" s="153">
        <v>2019</v>
      </c>
    </row>
    <row r="39" spans="2:19" s="1" customFormat="1" ht="12.75" customHeight="1">
      <c r="B39" s="8"/>
      <c r="C39" s="159" t="s">
        <v>77</v>
      </c>
      <c r="D39" s="160"/>
      <c r="E39" s="96">
        <v>2018</v>
      </c>
      <c r="F39" s="97">
        <v>2019</v>
      </c>
      <c r="G39" s="359"/>
      <c r="H39" s="263">
        <v>2018</v>
      </c>
      <c r="I39" s="97">
        <v>2019</v>
      </c>
      <c r="J39" s="359"/>
      <c r="K39" s="9"/>
      <c r="Q39" s="153" t="s">
        <v>68</v>
      </c>
      <c r="R39" s="154">
        <f>SUM(E41,E46)</f>
        <v>2222.3985440000006</v>
      </c>
      <c r="S39" s="154">
        <f>SUM(F41,F46)</f>
        <v>2239.732926063376</v>
      </c>
    </row>
    <row r="40" spans="2:19" s="1" customFormat="1">
      <c r="B40" s="8"/>
      <c r="C40" s="350" t="s">
        <v>70</v>
      </c>
      <c r="D40" s="351"/>
      <c r="E40" s="208">
        <f>SUM(E41:E44)</f>
        <v>4258.892444000001</v>
      </c>
      <c r="F40" s="209">
        <f>SUM(F41:F44)</f>
        <v>4412.919857173345</v>
      </c>
      <c r="G40" s="210">
        <f>((F40/E40)-1)</f>
        <v>3.6166072564321361E-2</v>
      </c>
      <c r="H40" s="259">
        <f>SUM(H41:H44)</f>
        <v>25925.3340145</v>
      </c>
      <c r="I40" s="209">
        <f>SUM(I41:I44)</f>
        <v>27139.956698407063</v>
      </c>
      <c r="J40" s="210">
        <f>((I40/H40)-1)</f>
        <v>4.6850801738088421E-2</v>
      </c>
      <c r="K40" s="9"/>
      <c r="Q40" s="153" t="s">
        <v>67</v>
      </c>
      <c r="R40" s="154">
        <f>SUM(E42,E47)</f>
        <v>2050.3334142298513</v>
      </c>
      <c r="S40" s="154">
        <f>SUM(F42,F47)</f>
        <v>2175.5355754138691</v>
      </c>
    </row>
    <row r="41" spans="2:19" s="1" customFormat="1">
      <c r="B41" s="8"/>
      <c r="C41" s="164" t="s">
        <v>68</v>
      </c>
      <c r="D41" s="137"/>
      <c r="E41" s="165">
        <v>2165.3989260000008</v>
      </c>
      <c r="F41" s="166">
        <f>D12</f>
        <v>2178.8013966547064</v>
      </c>
      <c r="G41" s="313">
        <f t="shared" ref="G41:G48" si="2">((F41/E41)-1)</f>
        <v>6.1893771599228486E-3</v>
      </c>
      <c r="H41" s="260">
        <v>16687.368704500001</v>
      </c>
      <c r="I41" s="166">
        <v>16936.085190257836</v>
      </c>
      <c r="J41" s="313">
        <f t="shared" ref="J41:J48" si="3">((I41/H41)-1)</f>
        <v>1.4904475963952724E-2</v>
      </c>
      <c r="K41" s="9"/>
      <c r="Q41" s="153" t="s">
        <v>69</v>
      </c>
      <c r="R41" s="154">
        <f>E43</f>
        <v>129.26672500000001</v>
      </c>
      <c r="S41" s="154">
        <f>F43</f>
        <v>147.88451510000004</v>
      </c>
    </row>
    <row r="42" spans="2:19" s="1" customFormat="1">
      <c r="B42" s="8"/>
      <c r="C42" s="164" t="s">
        <v>67</v>
      </c>
      <c r="D42" s="137"/>
      <c r="E42" s="165">
        <v>1917.510947</v>
      </c>
      <c r="F42" s="166">
        <f>D13</f>
        <v>2033.3620067936397</v>
      </c>
      <c r="G42" s="313">
        <f t="shared" si="2"/>
        <v>6.0417417681443819E-2</v>
      </c>
      <c r="H42" s="260">
        <v>8244.4106620000002</v>
      </c>
      <c r="I42" s="166">
        <v>9066.7758628042302</v>
      </c>
      <c r="J42" s="313">
        <f t="shared" si="3"/>
        <v>9.974820936500195E-2</v>
      </c>
      <c r="K42" s="9"/>
      <c r="Q42" s="153" t="s">
        <v>5</v>
      </c>
      <c r="R42" s="154">
        <f>E44</f>
        <v>46.715846000000006</v>
      </c>
      <c r="S42" s="154">
        <f>F44</f>
        <v>52.871938624999977</v>
      </c>
    </row>
    <row r="43" spans="2:19" s="1" customFormat="1">
      <c r="B43" s="8"/>
      <c r="C43" s="164" t="s">
        <v>69</v>
      </c>
      <c r="D43" s="137"/>
      <c r="E43" s="165">
        <v>129.26672500000001</v>
      </c>
      <c r="F43" s="166">
        <f>D14</f>
        <v>147.88451510000004</v>
      </c>
      <c r="G43" s="313">
        <f t="shared" si="2"/>
        <v>0.14402616063801443</v>
      </c>
      <c r="H43" s="260">
        <v>662.661789</v>
      </c>
      <c r="I43" s="166">
        <v>795.73364744499997</v>
      </c>
      <c r="J43" s="313">
        <f t="shared" si="3"/>
        <v>0.20081414177481727</v>
      </c>
      <c r="K43" s="9"/>
    </row>
    <row r="44" spans="2:19" s="1" customFormat="1">
      <c r="B44" s="8"/>
      <c r="C44" s="164" t="s">
        <v>5</v>
      </c>
      <c r="D44" s="137"/>
      <c r="E44" s="165">
        <v>46.715846000000006</v>
      </c>
      <c r="F44" s="166">
        <f>D15</f>
        <v>52.871938624999977</v>
      </c>
      <c r="G44" s="95">
        <f t="shared" si="2"/>
        <v>0.13177739786623954</v>
      </c>
      <c r="H44" s="260">
        <v>330.89285900000004</v>
      </c>
      <c r="I44" s="166">
        <v>341.36199789999995</v>
      </c>
      <c r="J44" s="167">
        <f t="shared" si="3"/>
        <v>3.1639059638938649E-2</v>
      </c>
      <c r="K44" s="9"/>
      <c r="Q44" s="153"/>
      <c r="R44" s="153"/>
      <c r="S44" s="153"/>
    </row>
    <row r="45" spans="2:19" s="1" customFormat="1">
      <c r="B45" s="8"/>
      <c r="C45" s="350" t="s">
        <v>66</v>
      </c>
      <c r="D45" s="351"/>
      <c r="E45" s="208">
        <f>SUM(E46:E47)</f>
        <v>189.82208522985133</v>
      </c>
      <c r="F45" s="209">
        <f>SUM(F46:F47)</f>
        <v>203.10509802889916</v>
      </c>
      <c r="G45" s="210">
        <f t="shared" si="2"/>
        <v>6.9976118863954717E-2</v>
      </c>
      <c r="H45" s="259">
        <f>SUM(H46:H47)</f>
        <v>1299.7057359163546</v>
      </c>
      <c r="I45" s="209">
        <f>SUM(I46:I47)</f>
        <v>1276.4139828021839</v>
      </c>
      <c r="J45" s="210">
        <f t="shared" si="3"/>
        <v>-1.7920789660706427E-2</v>
      </c>
      <c r="K45" s="9"/>
    </row>
    <row r="46" spans="2:19" s="1" customFormat="1">
      <c r="B46" s="8"/>
      <c r="C46" s="164" t="s">
        <v>68</v>
      </c>
      <c r="D46" s="137"/>
      <c r="E46" s="165">
        <v>56.999618000000012</v>
      </c>
      <c r="F46" s="166">
        <f>E12</f>
        <v>60.931529408669746</v>
      </c>
      <c r="G46" s="167">
        <f t="shared" si="2"/>
        <v>6.8981364202646667E-2</v>
      </c>
      <c r="H46" s="260">
        <v>412.62295222790794</v>
      </c>
      <c r="I46" s="166">
        <v>402.68503964650267</v>
      </c>
      <c r="J46" s="167">
        <f t="shared" si="3"/>
        <v>-2.4084730448819425E-2</v>
      </c>
      <c r="K46" s="9"/>
    </row>
    <row r="47" spans="2:19" s="1" customFormat="1" ht="13.5" thickBot="1">
      <c r="B47" s="8"/>
      <c r="C47" s="168" t="s">
        <v>67</v>
      </c>
      <c r="D47" s="137"/>
      <c r="E47" s="169">
        <v>132.82246722985133</v>
      </c>
      <c r="F47" s="170">
        <f>E13</f>
        <v>142.17356862022942</v>
      </c>
      <c r="G47" s="343">
        <f t="shared" si="2"/>
        <v>7.040300926044285E-2</v>
      </c>
      <c r="H47" s="261">
        <v>887.08278368844651</v>
      </c>
      <c r="I47" s="170">
        <v>873.72894315568124</v>
      </c>
      <c r="J47" s="171">
        <f t="shared" si="3"/>
        <v>-1.5053657649898966E-2</v>
      </c>
      <c r="K47" s="9"/>
    </row>
    <row r="48" spans="2:19" s="1" customFormat="1" ht="14.25" thickTop="1" thickBot="1">
      <c r="B48" s="8"/>
      <c r="C48" s="345" t="s">
        <v>128</v>
      </c>
      <c r="D48" s="346"/>
      <c r="E48" s="211">
        <f>SUM(E40,E45)</f>
        <v>4448.7145292298519</v>
      </c>
      <c r="F48" s="212">
        <f>SUM(F40,F45)</f>
        <v>4616.0249552022442</v>
      </c>
      <c r="G48" s="213">
        <f t="shared" si="2"/>
        <v>3.7608712555749602E-2</v>
      </c>
      <c r="H48" s="262">
        <f>SUM(H40,H45)</f>
        <v>27225.039750416356</v>
      </c>
      <c r="I48" s="212">
        <f>SUM(I40,I45)</f>
        <v>28416.370681209246</v>
      </c>
      <c r="J48" s="213">
        <f t="shared" si="3"/>
        <v>4.3758647984147414E-2</v>
      </c>
      <c r="K48" s="9"/>
    </row>
    <row r="49" spans="2:23" s="1" customFormat="1">
      <c r="B49" s="8"/>
      <c r="C49" s="298"/>
      <c r="D49" s="92"/>
      <c r="E49" s="93"/>
      <c r="F49" s="93"/>
      <c r="G49" s="98"/>
      <c r="H49" s="9"/>
      <c r="I49" s="9"/>
      <c r="J49" s="9"/>
      <c r="K49" s="9"/>
    </row>
    <row r="50" spans="2:23" s="1" customFormat="1">
      <c r="B50" s="8"/>
      <c r="C50" s="92"/>
      <c r="D50" s="92"/>
      <c r="E50" s="93"/>
      <c r="F50" s="93"/>
      <c r="G50" s="98"/>
      <c r="H50" s="9"/>
      <c r="I50" s="9"/>
      <c r="J50" s="9"/>
      <c r="K50" s="9"/>
    </row>
    <row r="51" spans="2:23" s="1" customFormat="1">
      <c r="B51" s="8"/>
      <c r="C51" s="10" t="s">
        <v>84</v>
      </c>
      <c r="H51" s="9"/>
      <c r="I51" s="9"/>
      <c r="J51" s="9"/>
      <c r="K51" s="9"/>
    </row>
    <row r="52" spans="2:23" s="1" customFormat="1">
      <c r="B52" s="8"/>
      <c r="C52" s="10" t="s">
        <v>112</v>
      </c>
      <c r="H52" s="9"/>
      <c r="I52" s="9"/>
      <c r="J52" s="9"/>
      <c r="K52" s="9"/>
    </row>
    <row r="53" spans="2:23" s="1" customFormat="1" ht="13.5" thickBot="1">
      <c r="B53" s="8"/>
      <c r="C53" s="10"/>
      <c r="H53" s="9"/>
      <c r="I53" s="9"/>
      <c r="J53" s="9"/>
      <c r="K53" s="9"/>
      <c r="L53" s="291"/>
      <c r="M53" s="291"/>
    </row>
    <row r="54" spans="2:23" s="1" customFormat="1" ht="12.75" customHeight="1">
      <c r="B54" s="8"/>
      <c r="C54" s="156"/>
      <c r="D54" s="157"/>
      <c r="E54" s="354" t="s">
        <v>121</v>
      </c>
      <c r="F54" s="355"/>
      <c r="G54" s="358" t="s">
        <v>76</v>
      </c>
      <c r="H54" s="360" t="s">
        <v>122</v>
      </c>
      <c r="I54" s="361"/>
      <c r="J54" s="358" t="s">
        <v>76</v>
      </c>
      <c r="K54" s="9"/>
      <c r="L54" s="291"/>
      <c r="M54" s="291"/>
    </row>
    <row r="55" spans="2:23" s="1" customFormat="1" ht="12.75" customHeight="1">
      <c r="B55" s="8"/>
      <c r="C55" s="159" t="s">
        <v>77</v>
      </c>
      <c r="D55" s="160"/>
      <c r="E55" s="96">
        <v>2018</v>
      </c>
      <c r="F55" s="97">
        <v>2019</v>
      </c>
      <c r="G55" s="359"/>
      <c r="H55" s="263">
        <v>2018</v>
      </c>
      <c r="I55" s="97">
        <v>2019</v>
      </c>
      <c r="J55" s="359"/>
      <c r="K55" s="9"/>
      <c r="L55" s="291"/>
      <c r="M55" s="291"/>
    </row>
    <row r="56" spans="2:23" s="1" customFormat="1">
      <c r="B56" s="8"/>
      <c r="C56" s="350" t="s">
        <v>70</v>
      </c>
      <c r="D56" s="351"/>
      <c r="E56" s="208">
        <f>SUM(E57:E60)</f>
        <v>4258.892444000001</v>
      </c>
      <c r="F56" s="209">
        <f>SUM(F57:F60)</f>
        <v>4412.9198571733459</v>
      </c>
      <c r="G56" s="210">
        <f>((F56/E56)-1)</f>
        <v>3.6166072564321583E-2</v>
      </c>
      <c r="H56" s="259">
        <f>SUM(H57:H60)</f>
        <v>25925.3340145</v>
      </c>
      <c r="I56" s="209">
        <f>SUM(I57:I60)</f>
        <v>27139.956698407063</v>
      </c>
      <c r="J56" s="210">
        <f>((I56/H56)-1)</f>
        <v>4.6850801738088421E-2</v>
      </c>
      <c r="K56" s="9"/>
    </row>
    <row r="57" spans="2:23" s="1" customFormat="1" ht="25.5">
      <c r="B57" s="8"/>
      <c r="C57" s="348" t="s">
        <v>80</v>
      </c>
      <c r="D57" s="318" t="s">
        <v>81</v>
      </c>
      <c r="E57" s="314">
        <v>192.57288400000002</v>
      </c>
      <c r="F57" s="315">
        <v>223.35000885750003</v>
      </c>
      <c r="G57" s="178">
        <f t="shared" ref="G57:G64" si="4">((F57/E57)-1)</f>
        <v>0.15982065708430682</v>
      </c>
      <c r="H57" s="316">
        <v>1088.1375360000002</v>
      </c>
      <c r="I57" s="315">
        <v>1274.4359684775</v>
      </c>
      <c r="J57" s="178">
        <f t="shared" ref="J57:J64" si="5">((I57/H57)-1)</f>
        <v>0.1712085341365337</v>
      </c>
      <c r="K57" s="9"/>
      <c r="L57" s="291"/>
      <c r="Q57" s="153"/>
      <c r="R57" s="153"/>
      <c r="T57" s="153">
        <v>2018</v>
      </c>
      <c r="U57" s="153">
        <v>2019</v>
      </c>
      <c r="V57" s="153"/>
      <c r="W57" s="153"/>
    </row>
    <row r="58" spans="2:23" s="1" customFormat="1">
      <c r="B58" s="8"/>
      <c r="C58" s="349"/>
      <c r="D58" s="319" t="s">
        <v>41</v>
      </c>
      <c r="E58" s="304">
        <v>90.464329837500003</v>
      </c>
      <c r="F58" s="305">
        <v>137.08940598750013</v>
      </c>
      <c r="G58" s="317">
        <f t="shared" si="4"/>
        <v>0.51539735311975665</v>
      </c>
      <c r="H58" s="306">
        <v>673.49372829250001</v>
      </c>
      <c r="I58" s="305">
        <v>958.31141548749963</v>
      </c>
      <c r="J58" s="317">
        <f t="shared" si="5"/>
        <v>0.42289582698430506</v>
      </c>
      <c r="K58" s="9"/>
      <c r="L58" s="291"/>
      <c r="Q58" s="344" t="s">
        <v>82</v>
      </c>
      <c r="R58" s="153" t="s">
        <v>68</v>
      </c>
      <c r="T58" s="154">
        <f>SUM(E60,E63)</f>
        <v>2131.9342141625007</v>
      </c>
      <c r="U58" s="154">
        <f>SUM(F60,F63)</f>
        <v>2102.643520075876</v>
      </c>
      <c r="V58" s="155">
        <f t="shared" ref="V58:W61" si="6">T58/T$63</f>
        <v>0.47922477384305767</v>
      </c>
      <c r="W58" s="155">
        <f t="shared" si="6"/>
        <v>0.45550956515219954</v>
      </c>
    </row>
    <row r="59" spans="2:23" s="1" customFormat="1">
      <c r="B59" s="8"/>
      <c r="C59" s="347" t="s">
        <v>82</v>
      </c>
      <c r="D59" s="320" t="s">
        <v>83</v>
      </c>
      <c r="E59" s="165">
        <f>SUM(E42:E44)-E57</f>
        <v>1900.9206339999998</v>
      </c>
      <c r="F59" s="166">
        <f>SUM(F42:F44)-F57</f>
        <v>2010.7684516611394</v>
      </c>
      <c r="G59" s="313">
        <f t="shared" si="4"/>
        <v>5.7786640692090829E-2</v>
      </c>
      <c r="H59" s="260">
        <f>SUM(H42:H44)-H57</f>
        <v>8149.8277739999994</v>
      </c>
      <c r="I59" s="166">
        <f>SUM(I42:I44)-I57</f>
        <v>8929.4355396717292</v>
      </c>
      <c r="J59" s="313">
        <f t="shared" si="5"/>
        <v>9.5659416038075706E-2</v>
      </c>
      <c r="K59" s="9"/>
      <c r="Q59" s="344"/>
      <c r="R59" s="153" t="s">
        <v>67</v>
      </c>
      <c r="T59" s="154">
        <f>SUM(E59,E62)</f>
        <v>2033.7431012298512</v>
      </c>
      <c r="U59" s="154">
        <f>SUM(F59,F62)</f>
        <v>2152.942020281369</v>
      </c>
      <c r="V59" s="155">
        <f t="shared" si="6"/>
        <v>0.45715297933084653</v>
      </c>
      <c r="W59" s="155">
        <f t="shared" si="6"/>
        <v>0.46640606174691718</v>
      </c>
    </row>
    <row r="60" spans="2:23" s="1" customFormat="1">
      <c r="B60" s="8"/>
      <c r="C60" s="347"/>
      <c r="D60" s="321" t="s">
        <v>41</v>
      </c>
      <c r="E60" s="165">
        <f>E41-E58</f>
        <v>2074.9345961625008</v>
      </c>
      <c r="F60" s="166">
        <f>F41-F58</f>
        <v>2041.7119906672062</v>
      </c>
      <c r="G60" s="167">
        <f t="shared" si="4"/>
        <v>-1.6011398892639028E-2</v>
      </c>
      <c r="H60" s="260">
        <f>H41-H58</f>
        <v>16013.8749762075</v>
      </c>
      <c r="I60" s="166">
        <f>I41-I58</f>
        <v>15977.773774770336</v>
      </c>
      <c r="J60" s="167">
        <f t="shared" si="5"/>
        <v>-2.2543701315765885E-3</v>
      </c>
      <c r="K60" s="9"/>
      <c r="Q60" s="344" t="s">
        <v>80</v>
      </c>
      <c r="R60" s="153" t="s">
        <v>68</v>
      </c>
      <c r="T60" s="154">
        <f>E58</f>
        <v>90.464329837500003</v>
      </c>
      <c r="U60" s="154">
        <f>F58</f>
        <v>137.08940598750013</v>
      </c>
      <c r="V60" s="155">
        <f t="shared" si="6"/>
        <v>2.0334937034757524E-2</v>
      </c>
      <c r="W60" s="155">
        <f t="shared" si="6"/>
        <v>2.9698584240321495E-2</v>
      </c>
    </row>
    <row r="61" spans="2:23" s="1" customFormat="1">
      <c r="B61" s="8"/>
      <c r="C61" s="350" t="s">
        <v>66</v>
      </c>
      <c r="D61" s="351"/>
      <c r="E61" s="208">
        <f>SUM(E62:E63)</f>
        <v>189.82208522985133</v>
      </c>
      <c r="F61" s="209">
        <f>SUM(F62:F63)</f>
        <v>203.10509802889916</v>
      </c>
      <c r="G61" s="210">
        <f t="shared" si="4"/>
        <v>6.9976118863954717E-2</v>
      </c>
      <c r="H61" s="259">
        <f>SUM(H62:H63)</f>
        <v>1299.7057359163546</v>
      </c>
      <c r="I61" s="209">
        <f>SUM(I62:I63)</f>
        <v>1276.4139828021839</v>
      </c>
      <c r="J61" s="210">
        <f t="shared" si="5"/>
        <v>-1.7920789660706427E-2</v>
      </c>
      <c r="K61" s="9"/>
      <c r="Q61" s="344"/>
      <c r="R61" s="153" t="s">
        <v>93</v>
      </c>
      <c r="T61" s="154">
        <f>E57</f>
        <v>192.57288400000002</v>
      </c>
      <c r="U61" s="154">
        <f>F57</f>
        <v>223.35000885750003</v>
      </c>
      <c r="V61" s="155">
        <f t="shared" si="6"/>
        <v>4.3287309791338234E-2</v>
      </c>
      <c r="W61" s="155">
        <f t="shared" si="6"/>
        <v>4.8385788860561788E-2</v>
      </c>
    </row>
    <row r="62" spans="2:23" s="1" customFormat="1">
      <c r="B62" s="8"/>
      <c r="C62" s="347" t="s">
        <v>82</v>
      </c>
      <c r="D62" s="322" t="s">
        <v>83</v>
      </c>
      <c r="E62" s="165">
        <f>E47</f>
        <v>132.82246722985133</v>
      </c>
      <c r="F62" s="166">
        <f>F47</f>
        <v>142.17356862022942</v>
      </c>
      <c r="G62" s="294">
        <f t="shared" si="4"/>
        <v>7.040300926044285E-2</v>
      </c>
      <c r="H62" s="260">
        <f>H47</f>
        <v>887.08278368844651</v>
      </c>
      <c r="I62" s="166">
        <f>I47</f>
        <v>873.72894315568124</v>
      </c>
      <c r="J62" s="167">
        <f t="shared" si="5"/>
        <v>-1.5053657649898966E-2</v>
      </c>
      <c r="K62" s="9"/>
      <c r="Q62" s="153"/>
      <c r="R62" s="153"/>
      <c r="T62" s="153"/>
      <c r="U62" s="153"/>
      <c r="V62" s="153"/>
      <c r="W62" s="153"/>
    </row>
    <row r="63" spans="2:23" s="1" customFormat="1" ht="13.5" thickBot="1">
      <c r="B63" s="8"/>
      <c r="C63" s="347"/>
      <c r="D63" s="323" t="s">
        <v>41</v>
      </c>
      <c r="E63" s="169">
        <f>E46</f>
        <v>56.999618000000012</v>
      </c>
      <c r="F63" s="170">
        <f>F46</f>
        <v>60.931529408669746</v>
      </c>
      <c r="G63" s="171">
        <f t="shared" si="4"/>
        <v>6.8981364202646667E-2</v>
      </c>
      <c r="H63" s="261">
        <f>H46</f>
        <v>412.62295222790794</v>
      </c>
      <c r="I63" s="170">
        <f>I46</f>
        <v>402.68503964650267</v>
      </c>
      <c r="J63" s="171">
        <f t="shared" si="5"/>
        <v>-2.4084730448819425E-2</v>
      </c>
      <c r="K63" s="9"/>
      <c r="Q63" s="153"/>
      <c r="R63" s="153"/>
      <c r="T63" s="154">
        <f>SUM(T58:T61)</f>
        <v>4448.7145292298519</v>
      </c>
      <c r="U63" s="154">
        <f>SUM(U58:U61)</f>
        <v>4616.0249552022451</v>
      </c>
      <c r="V63" s="153"/>
      <c r="W63" s="153"/>
    </row>
    <row r="64" spans="2:23" s="1" customFormat="1" ht="14.25" thickTop="1" thickBot="1">
      <c r="B64" s="8"/>
      <c r="C64" s="345" t="s">
        <v>128</v>
      </c>
      <c r="D64" s="346"/>
      <c r="E64" s="211">
        <f>SUM(E56,E61)</f>
        <v>4448.7145292298519</v>
      </c>
      <c r="F64" s="212">
        <f>SUM(F56,F61)</f>
        <v>4616.0249552022451</v>
      </c>
      <c r="G64" s="213">
        <f t="shared" si="4"/>
        <v>3.7608712555749824E-2</v>
      </c>
      <c r="H64" s="262">
        <f>SUM(H56,H61)</f>
        <v>27225.039750416356</v>
      </c>
      <c r="I64" s="212">
        <f>SUM(I56,I61)</f>
        <v>28416.370681209246</v>
      </c>
      <c r="J64" s="213">
        <f t="shared" si="5"/>
        <v>4.3758647984147414E-2</v>
      </c>
      <c r="K64" s="9"/>
      <c r="Q64" s="153"/>
      <c r="R64" s="153"/>
      <c r="S64" s="153"/>
      <c r="T64" s="153"/>
      <c r="U64" s="153"/>
      <c r="V64" s="153"/>
    </row>
    <row r="65" spans="2:11" s="1" customFormat="1">
      <c r="B65" s="8"/>
      <c r="C65" s="10"/>
      <c r="H65" s="9"/>
      <c r="I65" s="9"/>
      <c r="J65" s="9"/>
      <c r="K65" s="9"/>
    </row>
    <row r="66" spans="2:11" s="1" customFormat="1">
      <c r="B66" s="8"/>
      <c r="C66" s="10"/>
      <c r="H66" s="9"/>
      <c r="I66" s="9"/>
      <c r="J66" s="9"/>
      <c r="K66" s="9"/>
    </row>
    <row r="67" spans="2:11" s="1" customFormat="1">
      <c r="B67" s="8"/>
      <c r="C67" s="10"/>
      <c r="H67" s="9"/>
      <c r="I67" s="9"/>
      <c r="J67" s="9"/>
      <c r="K67" s="9"/>
    </row>
    <row r="68" spans="2:11" s="1" customFormat="1">
      <c r="B68" s="8"/>
      <c r="C68" s="10"/>
      <c r="H68" s="9"/>
      <c r="I68" s="9"/>
      <c r="J68" s="9"/>
      <c r="K68" s="9"/>
    </row>
    <row r="69" spans="2:11" s="1" customFormat="1">
      <c r="B69" s="8"/>
      <c r="C69" s="10"/>
      <c r="H69" s="9"/>
      <c r="I69" s="9"/>
      <c r="J69" s="9"/>
      <c r="K69" s="9"/>
    </row>
    <row r="70" spans="2:11" s="1" customFormat="1">
      <c r="B70" s="8"/>
      <c r="C70" s="10"/>
      <c r="H70" s="9"/>
      <c r="I70" s="9"/>
      <c r="J70" s="9"/>
      <c r="K70" s="9"/>
    </row>
    <row r="71" spans="2:11" s="1" customFormat="1">
      <c r="B71" s="8"/>
      <c r="C71" s="10"/>
      <c r="H71" s="9"/>
      <c r="I71" s="9"/>
      <c r="J71" s="9"/>
      <c r="K71" s="9"/>
    </row>
    <row r="72" spans="2:11" s="1" customFormat="1">
      <c r="B72" s="8"/>
      <c r="C72" s="10"/>
      <c r="H72" s="9"/>
      <c r="I72" s="9"/>
      <c r="J72" s="9"/>
      <c r="K72" s="9"/>
    </row>
    <row r="73" spans="2:11" s="1" customFormat="1">
      <c r="B73" s="8"/>
      <c r="C73" s="10"/>
      <c r="H73" s="9"/>
      <c r="I73" s="9"/>
      <c r="J73" s="9"/>
      <c r="K73" s="9"/>
    </row>
    <row r="74" spans="2:11" s="1" customFormat="1">
      <c r="B74" s="8"/>
      <c r="C74" s="10"/>
      <c r="H74" s="9"/>
      <c r="I74" s="9"/>
      <c r="J74" s="9"/>
      <c r="K74" s="9"/>
    </row>
    <row r="75" spans="2:11" s="1" customFormat="1">
      <c r="B75" s="8"/>
      <c r="C75" s="10"/>
      <c r="H75" s="9"/>
      <c r="I75" s="9"/>
      <c r="J75" s="9"/>
      <c r="K75" s="9"/>
    </row>
    <row r="76" spans="2:11" s="1" customFormat="1">
      <c r="B76" s="8"/>
      <c r="C76" s="10"/>
      <c r="H76" s="9"/>
      <c r="I76" s="9"/>
      <c r="J76" s="9"/>
      <c r="K76" s="9"/>
    </row>
    <row r="77" spans="2:11" s="1" customFormat="1">
      <c r="B77" s="8"/>
      <c r="C77" s="10"/>
      <c r="H77" s="9"/>
      <c r="I77" s="9"/>
      <c r="J77" s="9"/>
      <c r="K77" s="9"/>
    </row>
    <row r="78" spans="2:11" s="1" customFormat="1">
      <c r="B78" s="8"/>
      <c r="C78" s="10"/>
      <c r="H78" s="9"/>
      <c r="I78" s="9"/>
      <c r="J78" s="9"/>
      <c r="K78" s="9"/>
    </row>
    <row r="79" spans="2:11" s="1" customFormat="1">
      <c r="B79" s="8"/>
      <c r="C79" s="10"/>
      <c r="H79" s="9"/>
      <c r="I79" s="9"/>
      <c r="J79" s="9"/>
      <c r="K79" s="9"/>
    </row>
    <row r="80" spans="2:11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92"/>
      <c r="D82" s="92"/>
      <c r="E82" s="93"/>
      <c r="F82" s="93"/>
      <c r="G82" s="98"/>
      <c r="H82" s="9"/>
      <c r="I82" s="9"/>
      <c r="J82" s="9"/>
      <c r="K82" s="9"/>
    </row>
  </sheetData>
  <mergeCells count="27"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C64:D64"/>
    <mergeCell ref="C59:C60"/>
    <mergeCell ref="C62:C63"/>
    <mergeCell ref="C57:C58"/>
    <mergeCell ref="C61:D61"/>
    <mergeCell ref="C40:D40"/>
    <mergeCell ref="C45:D45"/>
    <mergeCell ref="C48:D48"/>
    <mergeCell ref="E23:F23"/>
    <mergeCell ref="C56:D56"/>
    <mergeCell ref="E54:F54"/>
    <mergeCell ref="E38:F38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zoomScaleNormal="100" zoomScaleSheetLayoutView="100" workbookViewId="0">
      <selection activeCell="K71" sqref="K71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6.85546875" style="20" customWidth="1"/>
    <col min="11" max="11" width="6.85546875" style="56" customWidth="1"/>
    <col min="12" max="12" width="27.5703125" style="56" customWidth="1"/>
    <col min="13" max="13" width="21.85546875" style="57" customWidth="1"/>
    <col min="14" max="21" width="11.42578125" style="57"/>
    <col min="22" max="25" width="11.42578125" style="59"/>
    <col min="26" max="28" width="11.42578125" style="19"/>
  </cols>
  <sheetData>
    <row r="1" spans="2:28">
      <c r="N1" s="58">
        <v>3066.3426032056236</v>
      </c>
      <c r="O1" s="58"/>
      <c r="P1" s="58"/>
      <c r="Q1" s="58"/>
      <c r="R1" s="58"/>
      <c r="S1" s="58"/>
      <c r="T1" s="58"/>
      <c r="U1" s="58"/>
    </row>
    <row r="2" spans="2:28" ht="15">
      <c r="B2" s="21" t="s">
        <v>86</v>
      </c>
      <c r="D2" s="3"/>
      <c r="E2" s="21"/>
      <c r="F2" s="21"/>
      <c r="G2" s="21"/>
      <c r="H2" s="21"/>
      <c r="I2" s="21"/>
      <c r="J2" s="21"/>
      <c r="K2" s="60"/>
      <c r="L2" s="61"/>
      <c r="M2" s="62"/>
      <c r="N2" s="63">
        <v>1230.4754866556138</v>
      </c>
      <c r="O2" s="63"/>
      <c r="P2" s="63"/>
      <c r="Q2" s="63"/>
      <c r="R2" s="58"/>
      <c r="S2" s="58"/>
      <c r="T2" s="58"/>
      <c r="U2" s="58"/>
      <c r="V2" s="56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4"/>
      <c r="L3" s="65"/>
      <c r="M3" s="66"/>
      <c r="N3" s="63">
        <v>117.97097317393826</v>
      </c>
      <c r="O3" s="63"/>
      <c r="P3" s="63"/>
      <c r="Q3" s="63"/>
      <c r="R3" s="58"/>
      <c r="S3" s="58"/>
      <c r="T3" s="58"/>
      <c r="U3" s="58"/>
      <c r="V3" s="56"/>
    </row>
    <row r="4" spans="2:28" ht="15">
      <c r="B4" s="23" t="s">
        <v>90</v>
      </c>
      <c r="D4" s="3"/>
      <c r="E4" s="23"/>
      <c r="F4" s="23"/>
      <c r="G4" s="23"/>
      <c r="H4" s="23"/>
      <c r="I4" s="23"/>
      <c r="J4" s="23"/>
      <c r="K4" s="67"/>
      <c r="L4" s="68"/>
      <c r="M4" s="69"/>
      <c r="N4" s="63">
        <v>0.26741999999999999</v>
      </c>
      <c r="O4" s="63"/>
      <c r="P4" s="63"/>
      <c r="Q4" s="63"/>
      <c r="R4" s="58"/>
      <c r="S4" s="58"/>
      <c r="T4" s="58"/>
      <c r="U4" s="58"/>
      <c r="V4" s="56"/>
    </row>
    <row r="5" spans="2:28">
      <c r="N5" s="58">
        <v>87.475207379999986</v>
      </c>
      <c r="O5" s="58"/>
      <c r="P5" s="58"/>
      <c r="Q5" s="58"/>
      <c r="R5" s="58"/>
      <c r="S5" s="58"/>
      <c r="T5" s="58"/>
      <c r="U5" s="58"/>
    </row>
    <row r="6" spans="2:28">
      <c r="C6" s="10"/>
      <c r="N6" s="58">
        <v>59.658878850000001</v>
      </c>
      <c r="O6" s="58"/>
      <c r="P6" s="58"/>
      <c r="Q6" s="58"/>
      <c r="R6" s="58"/>
      <c r="S6" s="58"/>
      <c r="T6" s="58"/>
      <c r="U6" s="58"/>
    </row>
    <row r="7" spans="2:28">
      <c r="C7" s="10"/>
      <c r="N7" s="58">
        <v>34.086593865910203</v>
      </c>
      <c r="O7" s="58"/>
      <c r="P7" s="58"/>
      <c r="Q7" s="58"/>
      <c r="R7" s="58"/>
      <c r="S7" s="58"/>
      <c r="T7" s="58"/>
      <c r="U7" s="58"/>
    </row>
    <row r="8" spans="2:28" ht="19.5" customHeight="1">
      <c r="B8" s="20"/>
      <c r="C8" s="25"/>
      <c r="D8" s="40"/>
      <c r="E8" s="41"/>
      <c r="M8" s="70" t="s">
        <v>1</v>
      </c>
      <c r="N8" s="71" t="s">
        <v>57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2"/>
      <c r="D9" s="43"/>
      <c r="E9" s="43"/>
      <c r="M9" s="57" t="s">
        <v>88</v>
      </c>
      <c r="N9" s="72">
        <f>E28</f>
        <v>2836.46834267337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2"/>
      <c r="D10" s="43"/>
      <c r="E10" s="43"/>
      <c r="M10" s="57" t="s">
        <v>2</v>
      </c>
      <c r="N10" s="72">
        <f t="shared" ref="N10:N15" si="0">E29</f>
        <v>1391.7273617846599</v>
      </c>
      <c r="O10" s="72"/>
      <c r="P10" s="72"/>
      <c r="Q10" s="72"/>
      <c r="R10" s="72"/>
      <c r="S10" s="72"/>
      <c r="T10" s="73"/>
      <c r="U10" s="73"/>
      <c r="V10" s="73"/>
      <c r="W10" s="73"/>
      <c r="X10" s="73"/>
      <c r="Y10" s="73"/>
      <c r="Z10" s="20"/>
      <c r="AA10" s="20"/>
      <c r="AB10" s="20"/>
    </row>
    <row r="11" spans="2:28">
      <c r="B11" s="20"/>
      <c r="C11" s="42"/>
      <c r="D11" s="43"/>
      <c r="E11" s="43"/>
      <c r="M11" s="57" t="s">
        <v>87</v>
      </c>
      <c r="N11" s="72">
        <f t="shared" si="0"/>
        <v>148.86638858439107</v>
      </c>
      <c r="O11" s="72"/>
      <c r="P11" s="72"/>
      <c r="Q11" s="72"/>
      <c r="R11" s="72"/>
      <c r="S11" s="72"/>
      <c r="T11" s="73"/>
      <c r="U11" s="73"/>
      <c r="V11" s="73"/>
      <c r="W11" s="73"/>
      <c r="X11" s="73"/>
      <c r="Y11" s="73"/>
      <c r="Z11" s="20"/>
      <c r="AA11" s="20"/>
      <c r="AB11" s="20"/>
    </row>
    <row r="12" spans="2:28">
      <c r="B12" s="20"/>
      <c r="C12" s="42"/>
      <c r="D12" s="43"/>
      <c r="E12" s="43"/>
      <c r="J12" s="24"/>
      <c r="K12" s="59"/>
      <c r="M12" s="57" t="s">
        <v>6</v>
      </c>
      <c r="N12" s="72">
        <f t="shared" si="0"/>
        <v>37.851404632658451</v>
      </c>
      <c r="O12" s="72"/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20"/>
      <c r="AA12" s="20"/>
      <c r="AB12" s="20"/>
    </row>
    <row r="13" spans="2:28">
      <c r="B13" s="20"/>
      <c r="C13" s="42"/>
      <c r="D13" s="43"/>
      <c r="E13" s="43"/>
      <c r="M13" s="57" t="s">
        <v>14</v>
      </c>
      <c r="N13" s="72">
        <f t="shared" si="0"/>
        <v>147.88451510000002</v>
      </c>
      <c r="O13" s="72"/>
      <c r="P13" s="72"/>
      <c r="Q13" s="72"/>
      <c r="R13" s="72"/>
      <c r="S13" s="72"/>
      <c r="T13" s="73"/>
      <c r="U13" s="73"/>
      <c r="V13" s="73"/>
      <c r="W13" s="73"/>
      <c r="X13" s="73"/>
      <c r="Y13" s="73"/>
      <c r="Z13" s="20"/>
      <c r="AA13" s="20"/>
      <c r="AB13" s="20"/>
    </row>
    <row r="14" spans="2:28">
      <c r="B14" s="20"/>
      <c r="C14" s="42"/>
      <c r="D14" s="43"/>
      <c r="E14" s="43"/>
      <c r="M14" s="57" t="s">
        <v>5</v>
      </c>
      <c r="N14" s="72">
        <f t="shared" si="0"/>
        <v>52.871938625000027</v>
      </c>
      <c r="O14" s="72"/>
      <c r="P14" s="72"/>
      <c r="Q14" s="72"/>
      <c r="R14" s="72"/>
      <c r="S14" s="72"/>
      <c r="T14" s="73"/>
      <c r="U14" s="73"/>
      <c r="V14" s="73"/>
      <c r="W14" s="73"/>
      <c r="X14" s="73"/>
      <c r="Y14" s="73"/>
      <c r="Z14" s="20"/>
      <c r="AA14" s="20"/>
      <c r="AB14" s="20"/>
    </row>
    <row r="15" spans="2:28">
      <c r="B15" s="20"/>
      <c r="C15" s="42"/>
      <c r="D15" s="43"/>
      <c r="E15" s="43"/>
      <c r="M15" s="57" t="s">
        <v>4</v>
      </c>
      <c r="N15" s="325">
        <f t="shared" si="0"/>
        <v>0.35499999999999998</v>
      </c>
      <c r="O15" s="72"/>
      <c r="P15" s="72"/>
      <c r="Q15" s="72"/>
      <c r="R15" s="72"/>
      <c r="S15" s="72"/>
      <c r="T15" s="73"/>
      <c r="U15" s="73"/>
      <c r="V15" s="73"/>
      <c r="W15" s="73"/>
      <c r="X15" s="73"/>
      <c r="Y15" s="73"/>
      <c r="Z15" s="20"/>
      <c r="AA15" s="20"/>
      <c r="AB15" s="20"/>
    </row>
    <row r="16" spans="2:28">
      <c r="C16" s="25"/>
      <c r="D16" s="39"/>
      <c r="E16" s="39"/>
      <c r="M16" s="70" t="s">
        <v>7</v>
      </c>
      <c r="N16" s="74">
        <f>SUBTOTAL(109,N9:N15)</f>
        <v>4616.0249514000789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</row>
    <row r="17" spans="2:28">
      <c r="C17" s="25"/>
      <c r="D17" s="26"/>
      <c r="E17" s="26"/>
      <c r="F17" s="26"/>
      <c r="G17" s="26"/>
      <c r="H17" s="26"/>
      <c r="I17" s="26"/>
      <c r="N17" s="72"/>
      <c r="O17" s="72"/>
      <c r="P17" s="72"/>
      <c r="Q17" s="72"/>
      <c r="R17" s="72"/>
      <c r="S17" s="72"/>
      <c r="T17" s="73"/>
      <c r="U17" s="73"/>
      <c r="V17" s="73"/>
      <c r="W17" s="73"/>
      <c r="X17" s="84"/>
      <c r="Y17" s="84"/>
    </row>
    <row r="18" spans="2:28">
      <c r="C18" s="25"/>
      <c r="D18" s="26"/>
      <c r="E18" s="26"/>
      <c r="F18" s="26"/>
      <c r="G18" s="26"/>
      <c r="H18" s="26"/>
      <c r="I18" s="26"/>
      <c r="N18" s="85"/>
      <c r="O18" s="85"/>
      <c r="P18" s="72"/>
      <c r="Q18" s="72"/>
      <c r="R18" s="72"/>
      <c r="S18" s="72"/>
      <c r="T18" s="73"/>
      <c r="U18" s="73"/>
      <c r="V18" s="73"/>
      <c r="W18" s="73"/>
      <c r="X18" s="84"/>
      <c r="Y18" s="84"/>
    </row>
    <row r="19" spans="2:28">
      <c r="B19" s="89"/>
      <c r="C19" s="90"/>
      <c r="D19" s="91"/>
      <c r="E19" s="91"/>
      <c r="F19" s="91"/>
      <c r="G19" s="91"/>
      <c r="H19" s="91"/>
      <c r="I19" s="91"/>
      <c r="J19" s="89"/>
      <c r="N19" s="72"/>
      <c r="O19" s="72"/>
      <c r="P19" s="72"/>
      <c r="Q19" s="72"/>
      <c r="R19" s="72"/>
      <c r="S19" s="72"/>
      <c r="T19" s="73"/>
      <c r="U19" s="73"/>
      <c r="V19" s="73"/>
      <c r="W19" s="73"/>
      <c r="X19" s="84"/>
      <c r="Y19" s="84"/>
    </row>
    <row r="20" spans="2:28">
      <c r="B20" s="89"/>
      <c r="C20" s="90"/>
      <c r="D20" s="91"/>
      <c r="E20" s="91"/>
      <c r="F20" s="91"/>
      <c r="G20" s="91"/>
      <c r="H20" s="91"/>
      <c r="I20" s="91"/>
      <c r="J20" s="89"/>
      <c r="N20" s="72"/>
      <c r="O20" s="72"/>
      <c r="P20" s="72"/>
      <c r="Q20" s="72"/>
      <c r="R20" s="72"/>
      <c r="S20" s="72"/>
      <c r="T20" s="73"/>
      <c r="U20" s="73"/>
      <c r="V20" s="73"/>
      <c r="W20" s="73"/>
      <c r="X20" s="84"/>
      <c r="Y20" s="84"/>
    </row>
    <row r="21" spans="2:28">
      <c r="B21" s="89"/>
      <c r="C21" s="90"/>
      <c r="D21" s="91"/>
      <c r="E21" s="91"/>
      <c r="F21" s="91"/>
      <c r="G21" s="91"/>
      <c r="H21" s="91"/>
      <c r="I21" s="91"/>
      <c r="J21" s="89"/>
      <c r="N21" s="72"/>
      <c r="O21" s="72"/>
      <c r="P21" s="72"/>
      <c r="Q21" s="72"/>
      <c r="R21" s="72"/>
      <c r="S21" s="72"/>
      <c r="T21" s="73"/>
      <c r="U21" s="73"/>
      <c r="V21" s="73"/>
      <c r="W21" s="73"/>
      <c r="X21" s="84"/>
      <c r="Y21" s="84"/>
    </row>
    <row r="22" spans="2:28">
      <c r="C22" s="25"/>
      <c r="D22" s="26"/>
      <c r="E22" s="26"/>
      <c r="F22" s="26"/>
      <c r="G22" s="26"/>
      <c r="H22" s="26"/>
      <c r="I22" s="26"/>
      <c r="N22" s="72"/>
      <c r="O22" s="72"/>
      <c r="P22" s="72"/>
      <c r="Q22" s="72"/>
      <c r="R22" s="72"/>
      <c r="S22" s="72"/>
      <c r="T22" s="73"/>
      <c r="U22" s="73"/>
      <c r="V22" s="73"/>
      <c r="W22" s="73"/>
      <c r="X22" s="84"/>
      <c r="Y22" s="84"/>
    </row>
    <row r="23" spans="2:28" s="1" customFormat="1">
      <c r="B23" s="19"/>
      <c r="C23" s="25"/>
      <c r="D23" s="26"/>
      <c r="E23" s="26"/>
      <c r="F23" s="324"/>
      <c r="G23" s="297"/>
      <c r="H23" s="26"/>
      <c r="I23" s="26"/>
      <c r="J23" s="20"/>
      <c r="K23" s="56"/>
      <c r="L23" s="56"/>
      <c r="M23" s="57"/>
      <c r="N23" s="72"/>
      <c r="O23" s="72"/>
      <c r="P23" s="72"/>
      <c r="Q23" s="72"/>
      <c r="R23" s="72"/>
      <c r="S23" s="72"/>
      <c r="T23" s="73"/>
      <c r="U23" s="73"/>
      <c r="V23" s="73"/>
      <c r="W23" s="73"/>
      <c r="X23" s="84"/>
      <c r="Y23" s="84"/>
      <c r="Z23" s="19"/>
      <c r="AA23" s="19"/>
      <c r="AB23" s="19"/>
    </row>
    <row r="24" spans="2:28" s="1" customFormat="1">
      <c r="C24" s="10" t="s">
        <v>89</v>
      </c>
      <c r="D24" s="9"/>
      <c r="E24" s="13"/>
      <c r="F24" s="13"/>
      <c r="G24" s="13"/>
      <c r="H24" s="26"/>
      <c r="I24" s="26"/>
      <c r="J24" s="20"/>
      <c r="K24" s="56"/>
      <c r="L24" s="56"/>
      <c r="M24" s="57"/>
      <c r="N24" s="72"/>
      <c r="O24" s="72"/>
      <c r="P24" s="72"/>
      <c r="Q24" s="72"/>
      <c r="R24" s="72"/>
      <c r="S24" s="72"/>
      <c r="T24" s="73"/>
      <c r="U24" s="73"/>
      <c r="V24" s="73"/>
      <c r="W24" s="73"/>
      <c r="X24" s="84"/>
      <c r="Y24" s="84"/>
      <c r="Z24" s="19"/>
      <c r="AA24" s="19"/>
      <c r="AB24" s="19"/>
    </row>
    <row r="25" spans="2:28" s="1" customFormat="1" ht="13.5" thickBot="1">
      <c r="B25" s="10"/>
      <c r="C25" s="136"/>
      <c r="D25" s="136"/>
      <c r="E25" s="174"/>
      <c r="F25" s="174"/>
      <c r="G25" s="13"/>
      <c r="H25" s="26"/>
      <c r="I25" s="26"/>
      <c r="J25" s="20"/>
      <c r="K25" s="56"/>
      <c r="L25" s="56"/>
      <c r="M25" s="57"/>
      <c r="N25" s="72"/>
      <c r="O25" s="72"/>
      <c r="P25" s="72"/>
      <c r="Q25" s="72"/>
      <c r="R25" s="72"/>
      <c r="S25" s="72"/>
      <c r="T25" s="73"/>
      <c r="U25" s="73"/>
      <c r="V25" s="73"/>
      <c r="W25" s="73"/>
      <c r="X25" s="84"/>
      <c r="Y25" s="84"/>
      <c r="Z25" s="19"/>
      <c r="AA25" s="19"/>
      <c r="AB25" s="19"/>
    </row>
    <row r="26" spans="2:28" s="1" customFormat="1" ht="12.75" customHeight="1">
      <c r="B26" s="19"/>
      <c r="C26" s="190" t="s">
        <v>62</v>
      </c>
      <c r="D26" s="366" t="s">
        <v>121</v>
      </c>
      <c r="E26" s="366"/>
      <c r="F26" s="367" t="s">
        <v>76</v>
      </c>
      <c r="G26" s="372" t="s">
        <v>122</v>
      </c>
      <c r="H26" s="373"/>
      <c r="I26" s="367" t="s">
        <v>76</v>
      </c>
      <c r="J26" s="20"/>
      <c r="K26" s="56"/>
      <c r="L26" s="56"/>
      <c r="M26" s="57"/>
      <c r="N26" s="72">
        <v>2018</v>
      </c>
      <c r="O26" s="72">
        <v>2019</v>
      </c>
      <c r="P26" s="72"/>
      <c r="Q26" s="72"/>
      <c r="R26" s="72"/>
      <c r="S26" s="72"/>
      <c r="T26" s="73"/>
      <c r="U26" s="73"/>
      <c r="V26" s="73"/>
      <c r="W26" s="73"/>
      <c r="X26" s="84"/>
      <c r="Y26" s="84"/>
      <c r="Z26" s="19"/>
      <c r="AA26" s="19"/>
      <c r="AB26" s="19"/>
    </row>
    <row r="27" spans="2:28" s="1" customFormat="1" ht="12" customHeight="1">
      <c r="B27" s="19"/>
      <c r="C27" s="191"/>
      <c r="D27" s="192">
        <v>2018</v>
      </c>
      <c r="E27" s="193">
        <v>2019</v>
      </c>
      <c r="F27" s="368"/>
      <c r="G27" s="281">
        <v>2018</v>
      </c>
      <c r="H27" s="193">
        <v>2019</v>
      </c>
      <c r="I27" s="368"/>
      <c r="J27" s="20"/>
      <c r="K27" s="56"/>
      <c r="L27" s="56"/>
      <c r="M27" s="57" t="s">
        <v>88</v>
      </c>
      <c r="N27" s="72">
        <f t="shared" ref="N27:O29" si="1">D28</f>
        <v>2222.3985440000015</v>
      </c>
      <c r="O27" s="72">
        <f t="shared" si="1"/>
        <v>2836.46834267337</v>
      </c>
      <c r="P27" s="72"/>
      <c r="Q27" s="72"/>
      <c r="R27" s="72"/>
      <c r="S27" s="72"/>
      <c r="T27" s="73"/>
      <c r="U27" s="73"/>
      <c r="V27" s="73"/>
      <c r="W27" s="73"/>
      <c r="X27" s="84"/>
      <c r="Y27" s="84"/>
      <c r="Z27" s="19"/>
      <c r="AA27" s="19"/>
      <c r="AB27" s="19"/>
    </row>
    <row r="28" spans="2:28" s="1" customFormat="1">
      <c r="C28" s="175" t="s">
        <v>88</v>
      </c>
      <c r="D28" s="176">
        <v>2222.3985440000015</v>
      </c>
      <c r="E28" s="177">
        <v>2836.46834267337</v>
      </c>
      <c r="F28" s="178">
        <f>+E28/D28-1</f>
        <v>0.27630948568213598</v>
      </c>
      <c r="G28" s="282">
        <v>17099.991656727914</v>
      </c>
      <c r="H28" s="177">
        <v>17935.505646514328</v>
      </c>
      <c r="I28" s="178">
        <f>+H28/G28-1</f>
        <v>4.8860491078525525E-2</v>
      </c>
      <c r="J28" s="20"/>
      <c r="K28" s="56"/>
      <c r="L28" s="56"/>
      <c r="M28" s="57" t="s">
        <v>2</v>
      </c>
      <c r="N28" s="72">
        <f t="shared" si="1"/>
        <v>1910.5177419999998</v>
      </c>
      <c r="O28" s="72">
        <f t="shared" si="1"/>
        <v>1391.7273617846599</v>
      </c>
      <c r="P28" s="72"/>
      <c r="Q28" s="72"/>
      <c r="R28" s="72"/>
      <c r="S28" s="72"/>
      <c r="T28" s="73"/>
      <c r="U28" s="73"/>
      <c r="V28" s="73"/>
      <c r="W28" s="73"/>
      <c r="X28" s="84"/>
      <c r="Y28" s="84"/>
      <c r="Z28" s="19"/>
      <c r="AA28" s="19"/>
      <c r="AB28" s="19"/>
    </row>
    <row r="29" spans="2:28" s="1" customFormat="1">
      <c r="C29" s="179" t="s">
        <v>2</v>
      </c>
      <c r="D29" s="180">
        <v>1910.5177419999998</v>
      </c>
      <c r="E29" s="181">
        <v>1391.7273617846599</v>
      </c>
      <c r="F29" s="182">
        <f t="shared" ref="F29:F35" si="2">+E29/D29-1</f>
        <v>-0.2715443928158715</v>
      </c>
      <c r="G29" s="283">
        <v>8167.4413710000008</v>
      </c>
      <c r="H29" s="181">
        <v>8279.6382029571614</v>
      </c>
      <c r="I29" s="182">
        <f t="shared" ref="I29:I35" si="3">+H29/G29-1</f>
        <v>1.3737084462648985E-2</v>
      </c>
      <c r="J29" s="295"/>
      <c r="K29" s="296"/>
      <c r="L29" s="56"/>
      <c r="M29" s="57" t="s">
        <v>87</v>
      </c>
      <c r="N29" s="72">
        <f t="shared" si="1"/>
        <v>107.60700122985126</v>
      </c>
      <c r="O29" s="72">
        <f t="shared" si="1"/>
        <v>148.86638858439107</v>
      </c>
      <c r="P29" s="72"/>
      <c r="Q29" s="72"/>
      <c r="R29" s="72"/>
      <c r="S29" s="72"/>
      <c r="T29" s="73"/>
      <c r="U29" s="73"/>
      <c r="V29" s="73"/>
      <c r="W29" s="73"/>
      <c r="X29" s="84"/>
      <c r="Y29" s="84"/>
      <c r="Z29" s="19"/>
      <c r="AA29" s="19"/>
      <c r="AB29" s="19"/>
    </row>
    <row r="30" spans="2:28" s="1" customFormat="1">
      <c r="C30" s="179" t="s">
        <v>3</v>
      </c>
      <c r="D30" s="180">
        <v>107.60700122985126</v>
      </c>
      <c r="E30" s="181">
        <v>148.86638858439107</v>
      </c>
      <c r="F30" s="182">
        <f t="shared" si="2"/>
        <v>0.38342660684697205</v>
      </c>
      <c r="G30" s="283">
        <v>780.30325968844659</v>
      </c>
      <c r="H30" s="181">
        <v>828.15133873793536</v>
      </c>
      <c r="I30" s="182">
        <f t="shared" si="3"/>
        <v>6.131985027025677E-2</v>
      </c>
      <c r="J30" s="20"/>
      <c r="K30" s="56"/>
      <c r="L30" s="56"/>
      <c r="M30" s="57" t="s">
        <v>4</v>
      </c>
      <c r="N30" s="103">
        <f>D34</f>
        <v>0.14643</v>
      </c>
      <c r="O30" s="103">
        <f>E34</f>
        <v>0.35499999999999998</v>
      </c>
      <c r="P30" s="72"/>
      <c r="Q30" s="72"/>
      <c r="R30" s="72"/>
      <c r="S30" s="72"/>
      <c r="T30" s="73"/>
      <c r="U30" s="73"/>
      <c r="V30" s="73"/>
      <c r="W30" s="73"/>
      <c r="X30" s="84"/>
      <c r="Y30" s="84"/>
      <c r="Z30" s="19"/>
      <c r="AA30" s="19"/>
      <c r="AB30" s="19"/>
    </row>
    <row r="31" spans="2:28" s="1" customFormat="1">
      <c r="C31" s="179" t="s">
        <v>6</v>
      </c>
      <c r="D31" s="180">
        <v>32.062241</v>
      </c>
      <c r="E31" s="181">
        <v>37.851404632658451</v>
      </c>
      <c r="F31" s="182">
        <f t="shared" si="2"/>
        <v>0.18056016835062927</v>
      </c>
      <c r="G31" s="283">
        <v>181.89525500000002</v>
      </c>
      <c r="H31" s="181">
        <v>233.70694215265843</v>
      </c>
      <c r="I31" s="182">
        <f t="shared" si="3"/>
        <v>0.28484353345368141</v>
      </c>
      <c r="J31" s="20"/>
      <c r="K31" s="56"/>
      <c r="L31" s="56"/>
      <c r="M31" s="57" t="s">
        <v>94</v>
      </c>
      <c r="N31" s="72">
        <f t="shared" ref="N31:O33" si="4">D31</f>
        <v>32.062241</v>
      </c>
      <c r="O31" s="72">
        <f t="shared" si="4"/>
        <v>37.851404632658451</v>
      </c>
      <c r="P31" s="72"/>
      <c r="Q31" s="72"/>
      <c r="R31" s="72"/>
      <c r="S31" s="72"/>
      <c r="T31" s="73"/>
      <c r="U31" s="73"/>
      <c r="V31" s="73"/>
      <c r="W31" s="73"/>
      <c r="X31" s="84"/>
      <c r="Y31" s="84"/>
      <c r="Z31" s="19"/>
      <c r="AA31" s="19"/>
      <c r="AB31" s="19"/>
    </row>
    <row r="32" spans="2:28" s="1" customFormat="1">
      <c r="C32" s="179" t="s">
        <v>14</v>
      </c>
      <c r="D32" s="180">
        <v>129.26672500000001</v>
      </c>
      <c r="E32" s="181">
        <v>147.88451510000002</v>
      </c>
      <c r="F32" s="182">
        <f t="shared" si="2"/>
        <v>0.14402616063801421</v>
      </c>
      <c r="G32" s="283">
        <v>662.661789</v>
      </c>
      <c r="H32" s="181">
        <v>795.73364744499997</v>
      </c>
      <c r="I32" s="182">
        <f t="shared" si="3"/>
        <v>0.20081414177481727</v>
      </c>
      <c r="J32" s="20"/>
      <c r="K32" s="56"/>
      <c r="L32" s="56"/>
      <c r="M32" s="57" t="s">
        <v>14</v>
      </c>
      <c r="N32" s="72">
        <f t="shared" si="4"/>
        <v>129.26672500000001</v>
      </c>
      <c r="O32" s="72">
        <f t="shared" si="4"/>
        <v>147.88451510000002</v>
      </c>
      <c r="P32" s="72"/>
      <c r="Q32" s="72"/>
      <c r="R32" s="72"/>
      <c r="S32" s="72"/>
      <c r="T32" s="73"/>
      <c r="U32" s="73"/>
      <c r="V32" s="73"/>
      <c r="W32" s="73"/>
      <c r="X32" s="84"/>
      <c r="Y32" s="84"/>
      <c r="Z32" s="19"/>
      <c r="AA32" s="19"/>
      <c r="AB32" s="19"/>
    </row>
    <row r="33" spans="2:28" s="1" customFormat="1">
      <c r="C33" s="179" t="s">
        <v>5</v>
      </c>
      <c r="D33" s="180">
        <v>46.715846000000006</v>
      </c>
      <c r="E33" s="181">
        <v>52.871938625000027</v>
      </c>
      <c r="F33" s="182">
        <f t="shared" si="2"/>
        <v>0.13177739786624043</v>
      </c>
      <c r="G33" s="283">
        <v>330.89285900000004</v>
      </c>
      <c r="H33" s="181">
        <v>341.36199789999995</v>
      </c>
      <c r="I33" s="182">
        <f t="shared" si="3"/>
        <v>3.1639059638938649E-2</v>
      </c>
      <c r="J33" s="20"/>
      <c r="K33" s="56"/>
      <c r="L33" s="56"/>
      <c r="M33" s="57" t="s">
        <v>5</v>
      </c>
      <c r="N33" s="72">
        <f t="shared" si="4"/>
        <v>46.715846000000006</v>
      </c>
      <c r="O33" s="72">
        <f t="shared" si="4"/>
        <v>52.871938625000027</v>
      </c>
      <c r="P33" s="72"/>
      <c r="Q33" s="72"/>
      <c r="R33" s="72"/>
      <c r="S33" s="72"/>
      <c r="T33" s="73"/>
      <c r="U33" s="73"/>
      <c r="V33" s="73"/>
      <c r="W33" s="73"/>
      <c r="X33" s="84"/>
      <c r="Y33" s="84"/>
      <c r="Z33" s="19"/>
      <c r="AA33" s="19"/>
      <c r="AB33" s="19"/>
    </row>
    <row r="34" spans="2:28" s="1" customFormat="1" ht="13.5" thickBot="1">
      <c r="C34" s="183" t="s">
        <v>4</v>
      </c>
      <c r="D34" s="184">
        <v>0.14643</v>
      </c>
      <c r="E34" s="185">
        <v>0.35499999999999998</v>
      </c>
      <c r="F34" s="186">
        <f t="shared" si="2"/>
        <v>1.4243665915454482</v>
      </c>
      <c r="G34" s="284">
        <v>1.8535599999999999</v>
      </c>
      <c r="H34" s="185">
        <v>2.2729016999999998</v>
      </c>
      <c r="I34" s="186">
        <f t="shared" si="3"/>
        <v>0.22623583806297076</v>
      </c>
      <c r="J34" s="20"/>
      <c r="K34" s="56"/>
      <c r="L34" s="56"/>
      <c r="M34" s="101"/>
      <c r="N34" s="102">
        <f>SUM(N27:N33)</f>
        <v>4448.7145292298528</v>
      </c>
      <c r="O34" s="102">
        <f>SUM(O27:O33)</f>
        <v>4616.0249514000789</v>
      </c>
      <c r="P34" s="72"/>
      <c r="Q34" s="72"/>
      <c r="R34" s="72"/>
      <c r="S34" s="72"/>
      <c r="T34" s="73"/>
      <c r="U34" s="73"/>
      <c r="V34" s="73"/>
      <c r="W34" s="73"/>
      <c r="X34" s="84"/>
      <c r="Y34" s="84"/>
      <c r="Z34" s="19"/>
      <c r="AA34" s="19"/>
      <c r="AB34" s="19"/>
    </row>
    <row r="35" spans="2:28" s="1" customFormat="1" ht="15" customHeight="1" thickTop="1" thickBot="1">
      <c r="C35" s="194" t="s">
        <v>128</v>
      </c>
      <c r="D35" s="195">
        <f>SUM(D28:D34)</f>
        <v>4448.7145292298528</v>
      </c>
      <c r="E35" s="196">
        <f>SUM(E28:E34)</f>
        <v>4616.0249514000789</v>
      </c>
      <c r="F35" s="197">
        <f t="shared" si="2"/>
        <v>3.7608711701083264E-2</v>
      </c>
      <c r="G35" s="285">
        <f>SUM(G28:G34)</f>
        <v>27225.039750416363</v>
      </c>
      <c r="H35" s="196">
        <f>SUM(H28:H34)</f>
        <v>28416.370677407078</v>
      </c>
      <c r="I35" s="286">
        <f t="shared" si="3"/>
        <v>4.3758647844490017E-2</v>
      </c>
      <c r="J35" s="20"/>
      <c r="K35" s="56"/>
      <c r="L35" s="56"/>
      <c r="M35" s="57"/>
      <c r="N35" s="72"/>
      <c r="O35" s="72"/>
      <c r="P35" s="72"/>
      <c r="Q35" s="72"/>
      <c r="R35" s="72"/>
      <c r="S35" s="72"/>
      <c r="T35" s="73"/>
      <c r="U35" s="73"/>
      <c r="V35" s="73"/>
      <c r="W35" s="73"/>
      <c r="X35" s="84"/>
      <c r="Y35" s="84"/>
      <c r="Z35" s="19"/>
      <c r="AA35" s="19"/>
      <c r="AB35" s="19"/>
    </row>
    <row r="36" spans="2:28" s="1" customFormat="1">
      <c r="B36" s="16"/>
      <c r="C36" s="187"/>
      <c r="D36" s="187"/>
      <c r="E36" s="188"/>
      <c r="F36" s="189"/>
      <c r="G36" s="17"/>
      <c r="H36" s="17"/>
      <c r="I36" s="18"/>
      <c r="J36" s="20"/>
      <c r="K36" s="56"/>
      <c r="L36" s="56"/>
      <c r="M36" s="57"/>
      <c r="N36" s="102"/>
      <c r="O36" s="72"/>
      <c r="P36" s="72"/>
      <c r="Q36" s="72"/>
      <c r="R36" s="72"/>
      <c r="S36" s="72"/>
      <c r="T36" s="73"/>
      <c r="U36" s="73"/>
      <c r="V36" s="73"/>
      <c r="W36" s="73"/>
      <c r="X36" s="84"/>
      <c r="Y36" s="84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6"/>
      <c r="L37" s="56"/>
      <c r="M37" s="57"/>
      <c r="N37" s="72"/>
      <c r="O37" s="72"/>
      <c r="P37" s="72"/>
      <c r="Q37" s="72"/>
      <c r="R37" s="72"/>
      <c r="S37" s="72"/>
      <c r="T37" s="73"/>
      <c r="U37" s="73"/>
      <c r="V37" s="73"/>
      <c r="W37" s="73"/>
      <c r="X37" s="84"/>
      <c r="Y37" s="84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6"/>
      <c r="L38" s="56"/>
      <c r="M38" s="57"/>
      <c r="N38" s="72"/>
      <c r="O38" s="72"/>
      <c r="P38" s="72"/>
      <c r="Q38" s="72"/>
      <c r="R38" s="72"/>
      <c r="S38" s="72"/>
      <c r="T38" s="73"/>
      <c r="U38" s="73"/>
      <c r="V38" s="73"/>
      <c r="W38" s="73"/>
      <c r="X38" s="84"/>
      <c r="Y38" s="84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6"/>
      <c r="L39" s="56"/>
      <c r="M39" s="252"/>
      <c r="N39" s="252"/>
      <c r="O39" s="72"/>
      <c r="P39" s="72"/>
      <c r="Q39" s="72"/>
      <c r="R39" s="72"/>
      <c r="S39" s="72"/>
      <c r="T39" s="73"/>
      <c r="U39" s="73"/>
      <c r="V39" s="73"/>
      <c r="W39" s="73"/>
      <c r="X39" s="84"/>
      <c r="Y39" s="84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6"/>
      <c r="L40" s="56"/>
      <c r="M40" s="252">
        <f t="shared" ref="M40:N46" si="5">N27/N$34</f>
        <v>0.49955971087781531</v>
      </c>
      <c r="N40" s="252">
        <f t="shared" si="5"/>
        <v>0.61448288788236416</v>
      </c>
      <c r="O40" s="72"/>
      <c r="P40" s="72"/>
      <c r="Q40" s="72"/>
      <c r="R40" s="72"/>
      <c r="S40" s="72"/>
      <c r="T40" s="73"/>
      <c r="U40" s="73"/>
      <c r="V40" s="73"/>
      <c r="W40" s="73"/>
      <c r="X40" s="84"/>
      <c r="Y40" s="84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6"/>
      <c r="L41" s="56"/>
      <c r="M41" s="252">
        <f t="shared" si="5"/>
        <v>0.42945388593651623</v>
      </c>
      <c r="N41" s="252">
        <f t="shared" si="5"/>
        <v>0.30149909856153129</v>
      </c>
      <c r="O41" s="72"/>
      <c r="P41" s="72"/>
      <c r="Q41" s="72"/>
      <c r="R41" s="72"/>
      <c r="S41" s="72"/>
      <c r="T41" s="73"/>
      <c r="U41" s="73"/>
      <c r="V41" s="73"/>
      <c r="W41" s="73"/>
      <c r="X41" s="84"/>
      <c r="Y41" s="84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6"/>
      <c r="L42" s="56"/>
      <c r="M42" s="252">
        <f t="shared" si="5"/>
        <v>2.4188335871593865E-2</v>
      </c>
      <c r="N42" s="252">
        <f t="shared" si="5"/>
        <v>3.2249909857882952E-2</v>
      </c>
      <c r="O42" s="72"/>
      <c r="P42" s="72"/>
      <c r="Q42" s="72"/>
      <c r="R42" s="72"/>
      <c r="S42" s="72"/>
      <c r="T42" s="73"/>
      <c r="U42" s="73"/>
      <c r="V42" s="73"/>
      <c r="W42" s="73"/>
      <c r="X42" s="84"/>
      <c r="Y42" s="84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6"/>
      <c r="L43" s="56"/>
      <c r="M43" s="252">
        <f t="shared" si="5"/>
        <v>3.2915126164624794E-5</v>
      </c>
      <c r="N43" s="252">
        <f t="shared" si="5"/>
        <v>7.6905996769433739E-5</v>
      </c>
      <c r="O43" s="72"/>
      <c r="P43" s="72"/>
      <c r="Q43" s="72"/>
      <c r="R43" s="72"/>
      <c r="S43" s="72"/>
      <c r="T43" s="73"/>
      <c r="U43" s="73"/>
      <c r="V43" s="73"/>
      <c r="W43" s="73"/>
      <c r="X43" s="84"/>
      <c r="Y43" s="84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6"/>
      <c r="L44" s="56"/>
      <c r="M44" s="252">
        <f t="shared" si="5"/>
        <v>7.2070798855125712E-3</v>
      </c>
      <c r="N44" s="252">
        <f t="shared" si="5"/>
        <v>8.2000000067542541E-3</v>
      </c>
      <c r="O44" s="72"/>
      <c r="P44" s="72"/>
      <c r="Q44" s="72"/>
      <c r="R44" s="72"/>
      <c r="S44" s="72"/>
      <c r="T44" s="73"/>
      <c r="U44" s="73"/>
      <c r="V44" s="73"/>
      <c r="W44" s="73"/>
      <c r="X44" s="84"/>
      <c r="Y44" s="84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6"/>
      <c r="L45" s="56"/>
      <c r="M45" s="252">
        <f t="shared" si="5"/>
        <v>2.9057095965736926E-2</v>
      </c>
      <c r="N45" s="252">
        <f t="shared" si="5"/>
        <v>3.2037200114168662E-2</v>
      </c>
      <c r="O45" s="72"/>
      <c r="P45" s="72"/>
      <c r="Q45" s="72"/>
      <c r="R45" s="72"/>
      <c r="S45" s="72"/>
      <c r="T45" s="73"/>
      <c r="U45" s="73"/>
      <c r="V45" s="73"/>
      <c r="W45" s="73"/>
      <c r="X45" s="84"/>
      <c r="Y45" s="84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6"/>
      <c r="L46" s="56"/>
      <c r="M46" s="252">
        <f t="shared" si="5"/>
        <v>1.0500976336660403E-2</v>
      </c>
      <c r="N46" s="252">
        <f t="shared" si="5"/>
        <v>1.1453997580529439E-2</v>
      </c>
      <c r="O46" s="72"/>
      <c r="P46" s="72"/>
      <c r="Q46" s="72"/>
      <c r="R46" s="72"/>
      <c r="S46" s="72"/>
      <c r="T46" s="73"/>
      <c r="U46" s="73"/>
      <c r="V46" s="73"/>
      <c r="W46" s="73"/>
      <c r="X46" s="84"/>
      <c r="Y46" s="84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6"/>
      <c r="L47" s="56"/>
      <c r="M47" s="252">
        <f>N34/N$34</f>
        <v>1</v>
      </c>
      <c r="N47" s="252">
        <f>O34/O$34</f>
        <v>1</v>
      </c>
      <c r="O47" s="72"/>
      <c r="P47" s="72"/>
      <c r="Q47" s="72"/>
      <c r="R47" s="72"/>
      <c r="S47" s="72"/>
      <c r="T47" s="73"/>
      <c r="U47" s="73"/>
      <c r="V47" s="73"/>
      <c r="W47" s="73"/>
      <c r="X47" s="84"/>
      <c r="Y47" s="84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6"/>
      <c r="L48" s="56"/>
      <c r="M48" s="57"/>
      <c r="N48" s="72"/>
      <c r="O48" s="72"/>
      <c r="P48" s="72"/>
      <c r="Q48" s="72"/>
      <c r="R48" s="72"/>
      <c r="S48" s="72"/>
      <c r="T48" s="73"/>
      <c r="U48" s="73"/>
      <c r="V48" s="73"/>
      <c r="W48" s="73"/>
      <c r="X48" s="84"/>
      <c r="Y48" s="84"/>
      <c r="Z48" s="19"/>
      <c r="AA48" s="19"/>
      <c r="AB48" s="19"/>
    </row>
    <row r="49" spans="2:28" ht="15">
      <c r="B49" s="23" t="s">
        <v>106</v>
      </c>
      <c r="D49" s="26"/>
      <c r="E49" s="26"/>
      <c r="F49" s="26"/>
      <c r="G49" s="26"/>
      <c r="H49" s="26"/>
      <c r="I49" s="26"/>
      <c r="M49" s="253">
        <f>SUM(M39:M46)</f>
        <v>1</v>
      </c>
      <c r="N49" s="253">
        <f>SUM(N39:N46)</f>
        <v>1.0000000000000002</v>
      </c>
      <c r="O49" s="72"/>
      <c r="P49" s="72"/>
      <c r="Q49" s="72"/>
      <c r="R49" s="72"/>
      <c r="S49" s="72"/>
      <c r="T49" s="73"/>
      <c r="U49" s="73"/>
      <c r="V49" s="73"/>
      <c r="W49" s="73"/>
      <c r="X49" s="84"/>
      <c r="Y49" s="84"/>
    </row>
    <row r="50" spans="2:28">
      <c r="C50" s="25"/>
      <c r="D50" s="26"/>
      <c r="E50" s="26"/>
      <c r="F50" s="26"/>
      <c r="G50" s="26"/>
      <c r="H50" s="26"/>
      <c r="I50" s="26"/>
      <c r="N50" s="72"/>
      <c r="O50" s="72"/>
      <c r="P50" s="72"/>
      <c r="Q50" s="72"/>
      <c r="R50" s="72"/>
      <c r="S50" s="72"/>
      <c r="T50" s="73"/>
      <c r="U50" s="73"/>
      <c r="V50" s="73"/>
      <c r="W50" s="73"/>
      <c r="X50" s="84"/>
      <c r="Y50" s="84"/>
    </row>
    <row r="51" spans="2:28">
      <c r="C51" s="10" t="s">
        <v>105</v>
      </c>
      <c r="D51" s="26"/>
      <c r="E51" s="26"/>
      <c r="F51" s="26"/>
      <c r="G51" s="26"/>
      <c r="H51" s="26"/>
      <c r="I51" s="26"/>
      <c r="N51" s="72"/>
      <c r="O51" s="72"/>
      <c r="P51" s="72"/>
      <c r="Q51" s="72"/>
      <c r="R51" s="72"/>
      <c r="S51" s="72"/>
      <c r="T51" s="73"/>
      <c r="U51" s="73"/>
      <c r="V51" s="73"/>
      <c r="W51" s="73"/>
      <c r="X51" s="84"/>
      <c r="Y51" s="84"/>
    </row>
    <row r="52" spans="2:28" ht="13.5" thickBot="1">
      <c r="C52" s="10"/>
      <c r="D52" s="26"/>
      <c r="E52" s="26"/>
      <c r="F52" s="26"/>
      <c r="G52" s="26"/>
      <c r="H52" s="26"/>
      <c r="I52" s="26"/>
      <c r="N52" s="72"/>
      <c r="O52" s="72"/>
      <c r="P52" s="72"/>
      <c r="Q52" s="72"/>
      <c r="R52" s="72"/>
      <c r="S52" s="72"/>
      <c r="T52" s="72"/>
      <c r="U52" s="72"/>
      <c r="V52" s="75"/>
    </row>
    <row r="53" spans="2:28">
      <c r="C53" s="362" t="s">
        <v>95</v>
      </c>
      <c r="D53" s="369" t="s">
        <v>121</v>
      </c>
      <c r="E53" s="369"/>
      <c r="F53" s="370" t="s">
        <v>76</v>
      </c>
      <c r="G53" s="374" t="s">
        <v>122</v>
      </c>
      <c r="H53" s="375"/>
      <c r="I53" s="370" t="s">
        <v>76</v>
      </c>
      <c r="N53" s="72"/>
      <c r="O53" s="72"/>
      <c r="P53" s="72"/>
      <c r="Q53" s="72"/>
      <c r="R53" s="72"/>
      <c r="S53" s="72"/>
      <c r="T53" s="72"/>
      <c r="U53" s="72"/>
      <c r="V53" s="75"/>
    </row>
    <row r="54" spans="2:28" s="1" customFormat="1">
      <c r="B54" s="19"/>
      <c r="C54" s="363"/>
      <c r="D54" s="99">
        <v>2018</v>
      </c>
      <c r="E54" s="100">
        <v>2019</v>
      </c>
      <c r="F54" s="371"/>
      <c r="G54" s="264">
        <v>2018</v>
      </c>
      <c r="H54" s="100">
        <v>2019</v>
      </c>
      <c r="I54" s="371"/>
      <c r="J54" s="20"/>
      <c r="K54" s="56"/>
      <c r="L54" s="56"/>
      <c r="M54" s="57"/>
      <c r="N54" s="72"/>
      <c r="O54" s="72"/>
      <c r="P54" s="72"/>
      <c r="Q54" s="72"/>
      <c r="R54" s="72"/>
      <c r="S54" s="72"/>
      <c r="T54" s="72"/>
      <c r="U54" s="72"/>
      <c r="V54" s="75"/>
      <c r="W54" s="59"/>
      <c r="X54" s="59"/>
      <c r="Y54" s="59"/>
      <c r="Z54" s="19"/>
      <c r="AA54" s="19"/>
      <c r="AB54" s="19"/>
    </row>
    <row r="55" spans="2:28" ht="24.75" customHeight="1">
      <c r="C55" s="330" t="s">
        <v>42</v>
      </c>
      <c r="D55" s="331">
        <f>SUM(D28:D30,D34)</f>
        <v>4240.6697172298527</v>
      </c>
      <c r="E55" s="332">
        <f>SUM(E28:E30,E34)</f>
        <v>4377.4170930424207</v>
      </c>
      <c r="F55" s="333">
        <f>+E55/D55-1</f>
        <v>3.2246646150480229E-2</v>
      </c>
      <c r="G55" s="334">
        <f>SUM(G28:G30,G34)</f>
        <v>26049.589847416362</v>
      </c>
      <c r="H55" s="332">
        <f>SUM(H28:H30,H34)</f>
        <v>27045.568089909422</v>
      </c>
      <c r="I55" s="333">
        <f>+H55/G55-1</f>
        <v>3.8233931832590606E-2</v>
      </c>
      <c r="M55" s="70"/>
      <c r="N55" s="74"/>
      <c r="O55" s="74"/>
      <c r="P55" s="74"/>
      <c r="Q55" s="74"/>
      <c r="R55" s="74"/>
      <c r="S55" s="74"/>
      <c r="T55" s="72"/>
      <c r="U55" s="72"/>
    </row>
    <row r="56" spans="2:28" ht="24.75" thickBot="1">
      <c r="C56" s="335" t="s">
        <v>113</v>
      </c>
      <c r="D56" s="336">
        <f>SUM(D31:D33)</f>
        <v>208.04481200000001</v>
      </c>
      <c r="E56" s="337">
        <f>SUM(E31:E33)</f>
        <v>238.60785835765847</v>
      </c>
      <c r="F56" s="338">
        <f>+E56/D56-1</f>
        <v>0.1469060730899574</v>
      </c>
      <c r="G56" s="339">
        <f>SUM(G31:G33)</f>
        <v>1175.4499030000002</v>
      </c>
      <c r="H56" s="337">
        <f>SUM(H31:H33)</f>
        <v>1370.8025874976584</v>
      </c>
      <c r="I56" s="340">
        <f>+H56/G56-1</f>
        <v>0.16619396879363069</v>
      </c>
      <c r="N56" s="72"/>
      <c r="O56" s="72"/>
      <c r="P56" s="72"/>
      <c r="Q56" s="72"/>
      <c r="R56" s="72"/>
      <c r="S56" s="72"/>
      <c r="T56" s="72"/>
      <c r="U56" s="72"/>
    </row>
    <row r="57" spans="2:28">
      <c r="C57" s="117" t="s">
        <v>73</v>
      </c>
      <c r="D57" s="104">
        <f>SUM(D55:D56)</f>
        <v>4448.7145292298528</v>
      </c>
      <c r="E57" s="105">
        <f>SUM(E55:E56)</f>
        <v>4616.0249514000789</v>
      </c>
      <c r="F57" s="106">
        <f>+E57/D57-1</f>
        <v>3.7608711701083264E-2</v>
      </c>
      <c r="G57" s="287">
        <f>SUM(G55:G56)</f>
        <v>27225.039750416363</v>
      </c>
      <c r="H57" s="105">
        <f>SUM(H55:H56)</f>
        <v>28416.370677407082</v>
      </c>
      <c r="I57" s="106">
        <f>+H57/G57-1</f>
        <v>4.3758647844490239E-2</v>
      </c>
      <c r="N57" s="76"/>
      <c r="O57" s="76"/>
      <c r="P57" s="76"/>
      <c r="Q57" s="76"/>
      <c r="R57" s="76"/>
      <c r="S57" s="76"/>
      <c r="T57" s="76"/>
      <c r="U57" s="76"/>
    </row>
    <row r="58" spans="2:28" ht="13.5" thickBot="1">
      <c r="C58" s="130" t="s">
        <v>8</v>
      </c>
      <c r="D58" s="107">
        <f>+D56/D57</f>
        <v>4.67651521879099E-2</v>
      </c>
      <c r="E58" s="108">
        <f>+E56/E57</f>
        <v>5.1691197701452356E-2</v>
      </c>
      <c r="F58" s="109"/>
      <c r="G58" s="288">
        <f>+G56/G57</f>
        <v>4.3175323664385964E-2</v>
      </c>
      <c r="H58" s="108">
        <f>+H56/H57</f>
        <v>4.8239889712148855E-2</v>
      </c>
      <c r="I58" s="109"/>
      <c r="N58" s="76"/>
      <c r="O58" s="76"/>
      <c r="P58" s="76"/>
      <c r="Q58" s="76"/>
      <c r="R58" s="76"/>
      <c r="S58" s="76"/>
      <c r="T58" s="76"/>
      <c r="U58" s="76"/>
    </row>
    <row r="59" spans="2:28" s="1" customFormat="1">
      <c r="B59" s="19"/>
      <c r="C59" s="299" t="s">
        <v>114</v>
      </c>
      <c r="D59" s="128"/>
      <c r="E59" s="128"/>
      <c r="F59" s="129"/>
      <c r="G59" s="26"/>
      <c r="H59" s="26"/>
      <c r="I59" s="26"/>
      <c r="J59" s="20"/>
      <c r="K59" s="56"/>
      <c r="L59" s="56"/>
      <c r="M59" s="57"/>
      <c r="N59" s="76"/>
      <c r="O59" s="76"/>
      <c r="P59" s="76"/>
      <c r="Q59" s="76"/>
      <c r="R59" s="76"/>
      <c r="S59" s="76"/>
      <c r="T59" s="76"/>
      <c r="U59" s="76"/>
      <c r="V59" s="59"/>
      <c r="W59" s="59"/>
      <c r="X59" s="59"/>
      <c r="Y59" s="59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7"/>
      <c r="L60" s="59"/>
      <c r="M60" s="78"/>
      <c r="N60" s="78"/>
      <c r="O60" s="78"/>
      <c r="P60" s="78"/>
      <c r="Q60" s="78"/>
      <c r="R60" s="78"/>
      <c r="S60" s="78"/>
      <c r="T60" s="78"/>
      <c r="U60" s="78"/>
      <c r="V60" s="78"/>
    </row>
    <row r="61" spans="2:28">
      <c r="K61" s="77"/>
      <c r="L61" s="59"/>
      <c r="M61" s="78"/>
      <c r="N61" s="78"/>
      <c r="O61" s="78"/>
      <c r="P61" s="78"/>
      <c r="Q61" s="78"/>
      <c r="R61" s="78"/>
      <c r="S61" s="78"/>
      <c r="T61" s="78"/>
      <c r="U61" s="78"/>
      <c r="V61" s="78"/>
    </row>
    <row r="62" spans="2:28">
      <c r="K62" s="77"/>
      <c r="L62" s="57"/>
      <c r="P62" s="78"/>
      <c r="Q62" s="78"/>
      <c r="R62" s="78"/>
      <c r="S62" s="78"/>
      <c r="T62" s="78"/>
      <c r="U62" s="78"/>
      <c r="V62" s="78"/>
    </row>
    <row r="63" spans="2:28" ht="25.5">
      <c r="L63" s="87" t="s">
        <v>58</v>
      </c>
      <c r="M63" s="78">
        <f>D55</f>
        <v>4240.6697172298527</v>
      </c>
      <c r="N63" s="78">
        <f>E55</f>
        <v>4377.4170930424207</v>
      </c>
      <c r="O63" s="86">
        <v>4.4847805250167516E-2</v>
      </c>
      <c r="P63" s="79"/>
      <c r="Q63" s="79"/>
      <c r="R63" s="79"/>
      <c r="S63" s="79"/>
      <c r="T63" s="79"/>
    </row>
    <row r="64" spans="2:28" s="1" customFormat="1" ht="38.25">
      <c r="B64" s="19"/>
      <c r="J64" s="20"/>
      <c r="K64" s="77"/>
      <c r="L64" s="87" t="s">
        <v>59</v>
      </c>
      <c r="M64" s="78">
        <f>D56</f>
        <v>208.04481200000001</v>
      </c>
      <c r="N64" s="78">
        <f>E56</f>
        <v>238.60785835765847</v>
      </c>
      <c r="O64" s="86">
        <v>0.12281081992035348</v>
      </c>
      <c r="P64" s="78"/>
      <c r="Q64" s="78"/>
      <c r="R64" s="78"/>
      <c r="S64" s="78"/>
      <c r="T64" s="78"/>
      <c r="U64" s="78"/>
      <c r="V64" s="78"/>
      <c r="W64" s="78"/>
      <c r="X64" s="78"/>
      <c r="Y64" s="59"/>
      <c r="Z64" s="19"/>
      <c r="AA64" s="19"/>
      <c r="AB64" s="19"/>
    </row>
    <row r="65" spans="2:28" s="1" customFormat="1">
      <c r="B65" s="19"/>
      <c r="J65" s="20"/>
      <c r="K65" s="77"/>
      <c r="L65" s="59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59"/>
      <c r="Z65" s="19"/>
      <c r="AA65" s="19"/>
      <c r="AB65" s="19"/>
    </row>
    <row r="66" spans="2:28">
      <c r="K66" s="77"/>
      <c r="L66" s="59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</row>
    <row r="67" spans="2:28">
      <c r="K67" s="77"/>
      <c r="L67" s="59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</row>
    <row r="68" spans="2:28" ht="26.25" customHeight="1"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2:28" ht="24.75" customHeight="1"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2:28">
      <c r="M70" s="70"/>
      <c r="N70" s="74"/>
      <c r="O70" s="74"/>
      <c r="P70" s="74"/>
      <c r="Q70" s="74"/>
      <c r="R70" s="74"/>
      <c r="S70" s="74"/>
      <c r="T70" s="74"/>
      <c r="U70" s="74"/>
      <c r="V70" s="72"/>
    </row>
    <row r="71" spans="2:28">
      <c r="C71" s="299" t="s">
        <v>114</v>
      </c>
      <c r="M71" s="70"/>
      <c r="N71" s="80"/>
      <c r="O71" s="80"/>
      <c r="P71" s="80"/>
      <c r="Q71" s="80"/>
      <c r="R71" s="80"/>
      <c r="S71" s="80"/>
      <c r="T71" s="80"/>
      <c r="U71" s="80"/>
      <c r="V71" s="81"/>
    </row>
    <row r="72" spans="2:28" ht="15">
      <c r="B72" s="23" t="s">
        <v>107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6"/>
      <c r="L73" s="56"/>
      <c r="M73" s="57"/>
      <c r="N73" s="57"/>
      <c r="O73" s="57"/>
      <c r="P73" s="57"/>
      <c r="Q73" s="57"/>
      <c r="R73" s="57"/>
      <c r="S73" s="57"/>
      <c r="T73" s="57"/>
      <c r="U73" s="57"/>
      <c r="V73" s="59"/>
      <c r="W73" s="59"/>
      <c r="X73" s="59"/>
      <c r="Y73" s="59"/>
      <c r="Z73" s="19"/>
      <c r="AA73" s="19"/>
      <c r="AB73" s="19"/>
    </row>
    <row r="74" spans="2:28" s="1" customFormat="1" ht="15">
      <c r="B74" s="23"/>
      <c r="C74" s="10" t="s">
        <v>102</v>
      </c>
      <c r="D74" s="20"/>
      <c r="E74" s="20"/>
      <c r="F74" s="20"/>
      <c r="G74" s="20"/>
      <c r="H74" s="20"/>
      <c r="I74" s="20"/>
      <c r="J74" s="20"/>
      <c r="K74" s="56"/>
      <c r="L74" s="56"/>
      <c r="M74" s="57"/>
      <c r="N74" s="57"/>
      <c r="O74" s="57"/>
      <c r="P74" s="57"/>
      <c r="Q74" s="57"/>
      <c r="R74" s="57"/>
      <c r="S74" s="57"/>
      <c r="T74" s="57"/>
      <c r="U74" s="57"/>
      <c r="V74" s="59"/>
      <c r="W74" s="59"/>
      <c r="X74" s="59"/>
      <c r="Y74" s="59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9"/>
      <c r="L75" s="59"/>
      <c r="M75" s="57"/>
      <c r="N75" s="57">
        <v>2018</v>
      </c>
      <c r="O75" s="57">
        <v>2019</v>
      </c>
      <c r="P75" s="57"/>
      <c r="Q75" s="57"/>
      <c r="R75" s="57"/>
      <c r="S75" s="57"/>
      <c r="T75" s="57"/>
      <c r="U75" s="57"/>
      <c r="V75" s="59"/>
      <c r="W75" s="59"/>
      <c r="X75" s="59"/>
      <c r="Y75" s="59"/>
      <c r="Z75" s="19"/>
      <c r="AA75" s="19"/>
      <c r="AB75" s="19"/>
    </row>
    <row r="76" spans="2:28" s="1" customFormat="1" ht="15" customHeight="1">
      <c r="B76" s="19"/>
      <c r="C76" s="131"/>
      <c r="D76" s="364" t="s">
        <v>121</v>
      </c>
      <c r="E76" s="365"/>
      <c r="F76" s="110" t="s">
        <v>76</v>
      </c>
      <c r="G76" s="374" t="s">
        <v>122</v>
      </c>
      <c r="H76" s="375"/>
      <c r="I76" s="250" t="s">
        <v>76</v>
      </c>
      <c r="J76" s="19"/>
      <c r="K76" s="59"/>
      <c r="L76" s="59"/>
      <c r="M76" s="57" t="s">
        <v>100</v>
      </c>
      <c r="N76" s="72">
        <f>D78</f>
        <v>8.0175133499999998</v>
      </c>
      <c r="O76" s="72">
        <f>E78</f>
        <v>62.525423974999988</v>
      </c>
      <c r="P76" s="57"/>
      <c r="Q76" s="57"/>
      <c r="R76" s="57"/>
      <c r="S76" s="57"/>
      <c r="T76" s="57"/>
      <c r="U76" s="57"/>
      <c r="V76" s="59"/>
      <c r="W76" s="59"/>
      <c r="X76" s="59"/>
      <c r="Y76" s="59"/>
      <c r="Z76" s="19"/>
      <c r="AA76" s="19"/>
      <c r="AB76" s="19"/>
    </row>
    <row r="77" spans="2:28" s="1" customFormat="1" ht="12.75" customHeight="1">
      <c r="B77" s="19"/>
      <c r="C77" s="132" t="s">
        <v>99</v>
      </c>
      <c r="D77" s="133">
        <v>2018</v>
      </c>
      <c r="E77" s="256">
        <v>2019</v>
      </c>
      <c r="F77" s="111"/>
      <c r="G77" s="289">
        <v>2018</v>
      </c>
      <c r="H77" s="256">
        <v>2019</v>
      </c>
      <c r="I77" s="251"/>
      <c r="J77" s="19"/>
      <c r="K77" s="59"/>
      <c r="L77" s="59"/>
      <c r="M77" s="57" t="s">
        <v>101</v>
      </c>
      <c r="N77" s="72">
        <f>D79</f>
        <v>4250.8749306500013</v>
      </c>
      <c r="O77" s="72">
        <f>E79</f>
        <v>4350.3944331983448</v>
      </c>
      <c r="P77" s="57"/>
      <c r="Q77" s="57"/>
      <c r="R77" s="57"/>
      <c r="S77" s="57"/>
      <c r="T77" s="57"/>
      <c r="U77" s="57"/>
      <c r="V77" s="59"/>
      <c r="W77" s="59"/>
      <c r="X77" s="59"/>
      <c r="Y77" s="59"/>
      <c r="Z77" s="19"/>
      <c r="AA77" s="19"/>
      <c r="AB77" s="19"/>
    </row>
    <row r="78" spans="2:28" ht="12.75" customHeight="1">
      <c r="C78" s="234" t="s">
        <v>100</v>
      </c>
      <c r="D78" s="165">
        <v>8.0175133499999998</v>
      </c>
      <c r="E78" s="166">
        <v>62.525423974999988</v>
      </c>
      <c r="F78" s="167">
        <f>((E78/D78)-1)</f>
        <v>6.7986055333478168</v>
      </c>
      <c r="G78" s="260">
        <v>71.197388985000003</v>
      </c>
      <c r="H78" s="166">
        <v>175.56857952749999</v>
      </c>
      <c r="I78" s="167">
        <f>((H78/G78)-1)</f>
        <v>1.4659412659709909</v>
      </c>
      <c r="J78" s="19"/>
      <c r="K78" s="292"/>
      <c r="L78" s="59"/>
    </row>
    <row r="79" spans="2:28" ht="16.5" customHeight="1" thickBot="1">
      <c r="C79" s="341" t="s">
        <v>101</v>
      </c>
      <c r="D79" s="169">
        <f>Resumen!E40-D78</f>
        <v>4250.8749306500013</v>
      </c>
      <c r="E79" s="170">
        <f>Resumen!F40-E78</f>
        <v>4350.3944331983448</v>
      </c>
      <c r="F79" s="171">
        <f>((E79/D79)-1)</f>
        <v>2.3411533901122272E-2</v>
      </c>
      <c r="G79" s="261">
        <f>Resumen!H40-G78</f>
        <v>25854.136625514999</v>
      </c>
      <c r="H79" s="170">
        <f>Resumen!I40-H78</f>
        <v>26964.388118879564</v>
      </c>
      <c r="I79" s="171">
        <f>((H79/G79)-1)</f>
        <v>4.2942895732548836E-2</v>
      </c>
      <c r="J79" s="19"/>
      <c r="K79" s="59"/>
      <c r="L79" s="59"/>
      <c r="M79" s="72"/>
      <c r="N79" s="72"/>
      <c r="O79" s="72"/>
    </row>
    <row r="80" spans="2:28" ht="14.25" thickTop="1" thickBot="1">
      <c r="C80" s="134" t="s">
        <v>98</v>
      </c>
      <c r="D80" s="254">
        <f>SUM(D78:D79)</f>
        <v>4258.892444000001</v>
      </c>
      <c r="E80" s="255">
        <f>SUM(E78:E79)</f>
        <v>4412.919857173345</v>
      </c>
      <c r="F80" s="135"/>
      <c r="G80" s="290">
        <f>SUM(G78:G79)</f>
        <v>25925.3340145</v>
      </c>
      <c r="H80" s="255">
        <f>SUM(H78:H79)</f>
        <v>27139.956698407063</v>
      </c>
      <c r="I80" s="135"/>
      <c r="J80" s="19"/>
      <c r="K80" s="59"/>
      <c r="L80" s="59"/>
      <c r="N80" s="72"/>
      <c r="O80" s="72"/>
    </row>
    <row r="81" spans="3:12">
      <c r="C81" s="92"/>
      <c r="D81" s="93"/>
      <c r="E81" s="93"/>
      <c r="F81" s="94"/>
      <c r="G81" s="9"/>
      <c r="H81" s="19"/>
      <c r="I81" s="19"/>
      <c r="J81" s="19"/>
      <c r="K81" s="59"/>
      <c r="L81" s="59"/>
    </row>
    <row r="82" spans="3:12">
      <c r="C82" s="19"/>
      <c r="D82" s="19"/>
      <c r="E82" s="19"/>
      <c r="F82" s="19"/>
      <c r="G82" s="19"/>
      <c r="H82" s="19"/>
      <c r="I82" s="19"/>
      <c r="J82" s="19"/>
      <c r="K82" s="59"/>
      <c r="L82" s="59"/>
    </row>
    <row r="83" spans="3:12">
      <c r="C83" s="19"/>
      <c r="D83" s="19"/>
      <c r="E83" s="19"/>
      <c r="F83" s="19"/>
      <c r="G83" s="19"/>
      <c r="H83" s="19"/>
      <c r="I83" s="19"/>
      <c r="J83" s="19"/>
      <c r="K83" s="59"/>
      <c r="L83" s="59"/>
    </row>
    <row r="84" spans="3:12">
      <c r="C84" s="19"/>
      <c r="D84" s="19"/>
      <c r="E84" s="19"/>
      <c r="F84" s="19"/>
      <c r="G84" s="19"/>
      <c r="H84" s="19"/>
      <c r="I84" s="19"/>
      <c r="J84" s="19"/>
      <c r="K84" s="59"/>
      <c r="L84" s="59"/>
    </row>
    <row r="85" spans="3:12">
      <c r="C85" s="19"/>
      <c r="D85" s="19"/>
      <c r="E85" s="19"/>
      <c r="F85" s="19"/>
      <c r="G85" s="19"/>
      <c r="H85" s="19"/>
      <c r="I85" s="19"/>
      <c r="J85" s="19"/>
      <c r="K85" s="59"/>
      <c r="L85" s="59"/>
    </row>
    <row r="86" spans="3:12">
      <c r="C86" s="19"/>
      <c r="D86" s="19"/>
      <c r="E86" s="19"/>
      <c r="F86" s="19"/>
      <c r="G86" s="19"/>
      <c r="H86" s="19"/>
      <c r="I86" s="19"/>
      <c r="J86" s="19"/>
      <c r="K86" s="59"/>
      <c r="L86" s="59"/>
    </row>
    <row r="87" spans="3:12">
      <c r="C87" s="19"/>
      <c r="D87" s="19"/>
      <c r="E87" s="19"/>
      <c r="F87" s="19"/>
      <c r="G87" s="19"/>
      <c r="H87" s="19"/>
      <c r="I87" s="19"/>
      <c r="J87" s="19"/>
      <c r="K87" s="59"/>
      <c r="L87" s="59"/>
    </row>
    <row r="88" spans="3:12">
      <c r="C88" s="19"/>
      <c r="D88" s="19"/>
      <c r="E88" s="19"/>
      <c r="F88" s="19"/>
      <c r="G88" s="19"/>
      <c r="H88" s="19"/>
      <c r="I88" s="19"/>
      <c r="J88" s="19"/>
      <c r="K88" s="59"/>
      <c r="L88" s="59"/>
    </row>
    <row r="89" spans="3:12">
      <c r="C89" s="19"/>
      <c r="D89" s="19"/>
      <c r="E89" s="19"/>
      <c r="F89" s="19"/>
      <c r="G89" s="19"/>
      <c r="H89" s="19"/>
      <c r="I89" s="19"/>
      <c r="J89" s="19"/>
      <c r="K89" s="59"/>
      <c r="L89" s="59"/>
    </row>
    <row r="90" spans="3:12">
      <c r="C90" s="19"/>
      <c r="D90" s="19"/>
      <c r="E90" s="19"/>
      <c r="F90" s="19"/>
      <c r="G90" s="19"/>
      <c r="H90" s="19"/>
      <c r="I90" s="19"/>
      <c r="J90" s="19"/>
      <c r="K90" s="59"/>
      <c r="L90" s="59"/>
    </row>
    <row r="91" spans="3:12">
      <c r="C91" s="19"/>
      <c r="D91" s="19"/>
      <c r="E91" s="19"/>
      <c r="F91" s="19"/>
      <c r="G91" s="19"/>
      <c r="H91" s="19"/>
      <c r="I91" s="19"/>
      <c r="J91" s="19"/>
      <c r="K91" s="59"/>
      <c r="L91" s="59"/>
    </row>
    <row r="92" spans="3:12">
      <c r="C92" s="19"/>
      <c r="D92" s="19"/>
      <c r="E92" s="19"/>
      <c r="F92" s="19"/>
      <c r="G92" s="19"/>
      <c r="H92" s="19"/>
      <c r="I92" s="19"/>
      <c r="J92" s="19"/>
      <c r="K92" s="59"/>
      <c r="L92" s="59"/>
    </row>
    <row r="93" spans="3:12">
      <c r="C93" s="19"/>
      <c r="D93" s="19"/>
      <c r="E93" s="19"/>
      <c r="F93" s="19"/>
      <c r="G93" s="19"/>
      <c r="H93" s="19"/>
      <c r="I93" s="19"/>
      <c r="J93" s="19"/>
      <c r="K93" s="59"/>
      <c r="L93" s="59"/>
    </row>
    <row r="94" spans="3:12">
      <c r="C94" s="19"/>
      <c r="D94" s="19"/>
      <c r="E94" s="19"/>
      <c r="F94" s="19"/>
      <c r="G94" s="19"/>
      <c r="H94" s="19"/>
      <c r="I94" s="19"/>
      <c r="J94" s="19"/>
      <c r="K94" s="59"/>
      <c r="L94" s="59"/>
    </row>
    <row r="95" spans="3:12">
      <c r="C95" s="19"/>
      <c r="D95" s="19"/>
      <c r="E95" s="19"/>
      <c r="F95" s="19"/>
      <c r="G95" s="19"/>
      <c r="H95" s="19"/>
      <c r="I95" s="19"/>
      <c r="J95" s="19"/>
      <c r="K95" s="59"/>
      <c r="L95" s="59"/>
    </row>
    <row r="96" spans="3:12">
      <c r="C96" s="19"/>
      <c r="D96" s="19"/>
      <c r="E96" s="19"/>
      <c r="F96" s="19"/>
      <c r="G96" s="19"/>
      <c r="H96" s="19"/>
      <c r="I96" s="19"/>
      <c r="J96" s="19"/>
      <c r="K96" s="59"/>
      <c r="L96" s="59"/>
    </row>
    <row r="97" spans="3:12">
      <c r="C97" s="19"/>
      <c r="D97" s="19"/>
      <c r="E97" s="19"/>
      <c r="F97" s="19"/>
      <c r="G97" s="19"/>
      <c r="H97" s="19"/>
      <c r="I97" s="19"/>
      <c r="J97" s="19"/>
      <c r="K97" s="59"/>
      <c r="L97" s="59"/>
    </row>
    <row r="98" spans="3:12">
      <c r="C98" s="19"/>
      <c r="D98" s="19"/>
      <c r="E98" s="19"/>
      <c r="F98" s="19"/>
      <c r="G98" s="19"/>
      <c r="H98" s="19"/>
      <c r="I98" s="19"/>
      <c r="J98" s="19"/>
      <c r="K98" s="59"/>
      <c r="L98" s="59"/>
    </row>
    <row r="99" spans="3:12">
      <c r="C99" s="19"/>
      <c r="D99" s="19"/>
      <c r="E99" s="19"/>
      <c r="F99" s="19"/>
      <c r="G99" s="19"/>
      <c r="H99" s="19"/>
      <c r="I99" s="19"/>
      <c r="J99" s="19"/>
      <c r="K99" s="59"/>
      <c r="L99" s="59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9"/>
      <c r="L100" s="59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9"/>
      <c r="L101" s="59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9"/>
      <c r="L102" s="59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9"/>
      <c r="L103" s="59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9"/>
      <c r="L104" s="59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9"/>
      <c r="L105" s="59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9"/>
      <c r="L106" s="59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5"/>
  <sheetViews>
    <sheetView view="pageBreakPreview" zoomScaleNormal="100" zoomScaleSheetLayoutView="100" workbookViewId="0">
      <selection activeCell="C61" sqref="C61"/>
    </sheetView>
  </sheetViews>
  <sheetFormatPr baseColWidth="10" defaultColWidth="11.42578125" defaultRowHeight="12.75"/>
  <cols>
    <col min="1" max="1" width="5.42578125" customWidth="1"/>
    <col min="2" max="2" width="3.5703125" style="19" customWidth="1"/>
    <col min="3" max="3" width="27.85546875" style="20" customWidth="1"/>
    <col min="4" max="5" width="11.7109375" style="20" customWidth="1"/>
    <col min="6" max="6" width="9.7109375" style="20" customWidth="1"/>
    <col min="7" max="8" width="11.7109375" style="20" customWidth="1"/>
    <col min="9" max="9" width="9.5703125" style="20" customWidth="1"/>
    <col min="10" max="10" width="3.7109375" style="20" customWidth="1"/>
    <col min="11" max="11" width="9" customWidth="1"/>
    <col min="13" max="13" width="19.140625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96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108</v>
      </c>
      <c r="D4" s="3"/>
      <c r="E4" s="23"/>
      <c r="F4" s="23"/>
      <c r="G4" s="23"/>
      <c r="H4" s="23"/>
      <c r="I4" s="23"/>
      <c r="J4" s="23"/>
    </row>
    <row r="6" spans="2:13">
      <c r="C6" s="10" t="s">
        <v>127</v>
      </c>
    </row>
    <row r="7" spans="2:13" ht="6" customHeight="1" thickBot="1">
      <c r="C7" s="90"/>
      <c r="D7" s="91"/>
      <c r="E7" s="91"/>
      <c r="F7" s="91"/>
      <c r="G7" s="26"/>
      <c r="H7" s="26"/>
      <c r="I7" s="26"/>
      <c r="J7" s="26"/>
    </row>
    <row r="8" spans="2:13" ht="13.5" customHeight="1">
      <c r="C8" s="226" t="s">
        <v>44</v>
      </c>
      <c r="D8" s="364" t="s">
        <v>121</v>
      </c>
      <c r="E8" s="369"/>
      <c r="F8" s="370" t="s">
        <v>76</v>
      </c>
      <c r="G8" s="374" t="s">
        <v>122</v>
      </c>
      <c r="H8" s="375"/>
      <c r="I8" s="370" t="s">
        <v>76</v>
      </c>
      <c r="J8" s="26"/>
    </row>
    <row r="9" spans="2:13" s="1" customFormat="1" ht="13.5" customHeight="1">
      <c r="B9" s="19"/>
      <c r="C9" s="227"/>
      <c r="D9" s="114">
        <v>2018</v>
      </c>
      <c r="E9" s="100">
        <v>2019</v>
      </c>
      <c r="F9" s="371"/>
      <c r="G9" s="114">
        <v>2018</v>
      </c>
      <c r="H9" s="100">
        <v>2019</v>
      </c>
      <c r="I9" s="371"/>
      <c r="J9" s="26"/>
    </row>
    <row r="10" spans="2:13">
      <c r="C10" s="214" t="s">
        <v>10</v>
      </c>
      <c r="D10" s="215">
        <v>233.8407596271793</v>
      </c>
      <c r="E10" s="216">
        <v>312.92819570899553</v>
      </c>
      <c r="F10" s="217">
        <f>+E10/D10-1</f>
        <v>0.3382106533005973</v>
      </c>
      <c r="G10" s="215">
        <v>1652.2984576794881</v>
      </c>
      <c r="H10" s="216">
        <v>1879.2913423629147</v>
      </c>
      <c r="I10" s="217">
        <f>+H10/G10-1</f>
        <v>0.13738007417995091</v>
      </c>
      <c r="J10" s="26"/>
      <c r="L10" s="153" t="s">
        <v>9</v>
      </c>
      <c r="M10" s="257">
        <f>E11</f>
        <v>3659.5825188633371</v>
      </c>
    </row>
    <row r="11" spans="2:13">
      <c r="C11" s="218" t="s">
        <v>9</v>
      </c>
      <c r="D11" s="219">
        <v>3638.4982764482083</v>
      </c>
      <c r="E11" s="220">
        <v>3659.5825188633371</v>
      </c>
      <c r="F11" s="221">
        <f>+E11/D11-1</f>
        <v>5.7947649863148154E-3</v>
      </c>
      <c r="G11" s="219">
        <v>21681.699769646744</v>
      </c>
      <c r="H11" s="220">
        <v>22508.728224006747</v>
      </c>
      <c r="I11" s="221">
        <f>+H11/G11-1</f>
        <v>3.814407833087885E-2</v>
      </c>
      <c r="J11" s="26"/>
      <c r="L11" s="153" t="s">
        <v>12</v>
      </c>
      <c r="M11" s="257">
        <f>E12</f>
        <v>573.52938606499094</v>
      </c>
    </row>
    <row r="12" spans="2:13">
      <c r="C12" s="218" t="s">
        <v>12</v>
      </c>
      <c r="D12" s="219">
        <v>514.73727942113067</v>
      </c>
      <c r="E12" s="220">
        <v>573.52938606499094</v>
      </c>
      <c r="F12" s="221">
        <f>+E12/D12-1</f>
        <v>0.11421769705504414</v>
      </c>
      <c r="G12" s="219">
        <v>3419.7697575540492</v>
      </c>
      <c r="H12" s="220">
        <v>3620.1311866080027</v>
      </c>
      <c r="I12" s="221">
        <f>+H12/G12-1</f>
        <v>5.8589157533593728E-2</v>
      </c>
      <c r="J12" s="26"/>
      <c r="L12" s="153" t="s">
        <v>10</v>
      </c>
      <c r="M12" s="257">
        <f>E10</f>
        <v>312.92819570899553</v>
      </c>
    </row>
    <row r="13" spans="2:13">
      <c r="C13" s="222" t="s">
        <v>11</v>
      </c>
      <c r="D13" s="223">
        <v>61.638213733333352</v>
      </c>
      <c r="E13" s="224">
        <v>69.984854564926138</v>
      </c>
      <c r="F13" s="225">
        <f>+E13/D13-1</f>
        <v>0.13541341200611412</v>
      </c>
      <c r="G13" s="223">
        <v>471.27176553606768</v>
      </c>
      <c r="H13" s="224">
        <v>408.2199282315928</v>
      </c>
      <c r="I13" s="225">
        <f>+H13/G13-1</f>
        <v>-0.13379082286577038</v>
      </c>
      <c r="J13" s="26"/>
      <c r="L13" s="153" t="s">
        <v>11</v>
      </c>
      <c r="M13" s="257">
        <f>E13</f>
        <v>69.984854564926138</v>
      </c>
    </row>
    <row r="14" spans="2:13" ht="13.5" thickBot="1">
      <c r="C14" s="228" t="s">
        <v>128</v>
      </c>
      <c r="D14" s="229">
        <f>SUM(D10:D13)</f>
        <v>4448.714529229851</v>
      </c>
      <c r="E14" s="230">
        <f>SUM(E10:E13)</f>
        <v>4616.0249552022506</v>
      </c>
      <c r="F14" s="231">
        <f>+E14/D14-1</f>
        <v>3.7608712555751156E-2</v>
      </c>
      <c r="G14" s="229">
        <f>SUM(G10:G13)</f>
        <v>27225.039750416348</v>
      </c>
      <c r="H14" s="230">
        <f>SUM(H10:H13)</f>
        <v>28416.370681209257</v>
      </c>
      <c r="I14" s="231">
        <f>+H14/G14-1</f>
        <v>4.375864798414808E-2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126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80" t="s">
        <v>97</v>
      </c>
      <c r="D18" s="380"/>
      <c r="E18" s="380"/>
      <c r="F18" s="380"/>
      <c r="G18" s="381" t="s">
        <v>124</v>
      </c>
      <c r="H18" s="382"/>
      <c r="I18" s="382"/>
      <c r="J18" s="382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4" t="s">
        <v>12</v>
      </c>
      <c r="R42" s="30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5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5" t="s">
        <v>12</v>
      </c>
      <c r="R44" s="19" t="s">
        <v>38</v>
      </c>
    </row>
    <row r="45" spans="3:26" ht="13.5" thickBot="1">
      <c r="C45" s="25"/>
      <c r="D45" s="19"/>
      <c r="E45" s="19"/>
      <c r="F45" s="19"/>
      <c r="G45" s="19"/>
      <c r="J45" s="19"/>
      <c r="Q45" s="36" t="s">
        <v>11</v>
      </c>
      <c r="R45" s="37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1">
      <c r="C49" s="25"/>
      <c r="D49" s="19"/>
      <c r="E49" s="19"/>
      <c r="F49" s="19"/>
      <c r="G49" s="19"/>
      <c r="H49" s="19"/>
      <c r="I49" s="19"/>
      <c r="J49" s="19"/>
    </row>
    <row r="50" spans="3:11">
      <c r="C50" s="25"/>
      <c r="D50" s="19"/>
      <c r="E50" s="19"/>
      <c r="F50" s="19"/>
      <c r="G50" s="19"/>
      <c r="H50" s="19"/>
      <c r="I50" s="19"/>
      <c r="J50" s="19"/>
    </row>
    <row r="51" spans="3:11">
      <c r="C51" s="25"/>
      <c r="D51" s="19"/>
      <c r="E51" s="19"/>
      <c r="F51" s="19"/>
      <c r="G51" s="19"/>
      <c r="H51" s="19"/>
      <c r="I51" s="19"/>
      <c r="J51" s="19"/>
    </row>
    <row r="52" spans="3:11">
      <c r="C52" s="25"/>
      <c r="D52" s="19"/>
      <c r="E52" s="19"/>
      <c r="F52" s="19"/>
      <c r="G52" s="19"/>
      <c r="H52" s="19"/>
      <c r="I52" s="38"/>
      <c r="J52" s="19"/>
    </row>
    <row r="53" spans="3:11" ht="13.5" thickBot="1">
      <c r="C53" s="232" t="s">
        <v>103</v>
      </c>
      <c r="D53" s="89"/>
      <c r="E53" s="89"/>
      <c r="F53" s="89"/>
      <c r="G53" s="89"/>
      <c r="H53" s="89"/>
      <c r="I53" s="38"/>
      <c r="J53" s="19"/>
    </row>
    <row r="54" spans="3:11">
      <c r="C54" s="376" t="s">
        <v>13</v>
      </c>
      <c r="D54" s="378" t="s">
        <v>125</v>
      </c>
      <c r="E54" s="379"/>
      <c r="F54" s="379"/>
      <c r="G54" s="379"/>
      <c r="H54" s="379"/>
      <c r="I54" s="19"/>
      <c r="J54" s="19"/>
    </row>
    <row r="55" spans="3:11">
      <c r="C55" s="377"/>
      <c r="D55" s="118" t="s">
        <v>14</v>
      </c>
      <c r="E55" s="119" t="s">
        <v>15</v>
      </c>
      <c r="F55" s="119" t="s">
        <v>5</v>
      </c>
      <c r="G55" s="119" t="s">
        <v>16</v>
      </c>
      <c r="H55" s="119" t="s">
        <v>73</v>
      </c>
      <c r="I55" s="19"/>
      <c r="J55" s="19"/>
    </row>
    <row r="56" spans="3:11">
      <c r="C56" s="233" t="s">
        <v>10</v>
      </c>
      <c r="D56" s="237">
        <v>81.17037172500001</v>
      </c>
      <c r="E56" s="238">
        <v>127.66477678561243</v>
      </c>
      <c r="F56" s="238">
        <v>0</v>
      </c>
      <c r="G56" s="238">
        <v>104.09304719838309</v>
      </c>
      <c r="H56" s="238">
        <f>SUM(D56:G56)</f>
        <v>312.92819570899553</v>
      </c>
      <c r="I56" s="293"/>
      <c r="K56" s="19"/>
    </row>
    <row r="57" spans="3:11">
      <c r="C57" s="234" t="s">
        <v>9</v>
      </c>
      <c r="D57" s="239">
        <v>0</v>
      </c>
      <c r="E57" s="240">
        <v>1820.9028688895246</v>
      </c>
      <c r="F57" s="240">
        <v>0</v>
      </c>
      <c r="G57" s="240">
        <v>1838.6796499738125</v>
      </c>
      <c r="H57" s="240">
        <f>SUM(D57:G57)</f>
        <v>3659.5825188633371</v>
      </c>
      <c r="I57" s="293"/>
      <c r="K57" s="19"/>
    </row>
    <row r="58" spans="3:11">
      <c r="C58" s="234" t="s">
        <v>12</v>
      </c>
      <c r="D58" s="239">
        <v>66.714143374999992</v>
      </c>
      <c r="E58" s="240">
        <v>291.1652803882389</v>
      </c>
      <c r="F58" s="240">
        <f>Resumen!D15</f>
        <v>52.871938624999977</v>
      </c>
      <c r="G58" s="240">
        <v>162.77802367675207</v>
      </c>
      <c r="H58" s="240">
        <f>SUM(D58:G58)</f>
        <v>573.52938606499094</v>
      </c>
      <c r="I58" s="293"/>
      <c r="K58" s="19"/>
    </row>
    <row r="59" spans="3:11">
      <c r="C59" s="235" t="s">
        <v>11</v>
      </c>
      <c r="D59" s="241">
        <v>0</v>
      </c>
      <c r="E59" s="242">
        <v>0</v>
      </c>
      <c r="F59" s="242">
        <v>0</v>
      </c>
      <c r="G59" s="242">
        <f>'Por Región'!E23</f>
        <v>69.984854564926138</v>
      </c>
      <c r="H59" s="242">
        <f>SUM(D59:G59)</f>
        <v>69.984854564926138</v>
      </c>
      <c r="I59" s="293"/>
      <c r="K59" s="19"/>
    </row>
    <row r="60" spans="3:11" ht="13.5" thickBot="1">
      <c r="C60" s="120" t="s">
        <v>128</v>
      </c>
      <c r="D60" s="243">
        <f>SUM(D56:D59)</f>
        <v>147.88451509999999</v>
      </c>
      <c r="E60" s="244">
        <f>SUM(E56:E59)</f>
        <v>2239.732926063376</v>
      </c>
      <c r="F60" s="244">
        <f>SUM(F56:F59)</f>
        <v>52.871938624999977</v>
      </c>
      <c r="G60" s="244">
        <f>SUM(G56:G59)</f>
        <v>2175.5355754138736</v>
      </c>
      <c r="H60" s="244">
        <f>SUM(H56:H59)</f>
        <v>4616.0249552022506</v>
      </c>
      <c r="I60" s="19"/>
      <c r="J60" s="19"/>
    </row>
    <row r="61" spans="3:11" ht="6.75" customHeight="1">
      <c r="C61" s="19"/>
      <c r="D61" s="19"/>
      <c r="E61" s="19"/>
      <c r="F61" s="19"/>
      <c r="G61" s="19"/>
      <c r="H61" s="19"/>
      <c r="I61" s="19"/>
      <c r="J61" s="19"/>
    </row>
    <row r="62" spans="3:11">
      <c r="C62" s="19"/>
      <c r="D62" s="19"/>
      <c r="E62" s="19"/>
      <c r="F62" s="19"/>
      <c r="G62" s="19"/>
      <c r="H62" s="19"/>
      <c r="I62" s="19"/>
      <c r="J62" s="19"/>
    </row>
    <row r="63" spans="3:11">
      <c r="C63" s="19"/>
      <c r="D63" s="19"/>
      <c r="E63" s="19"/>
      <c r="F63" s="19"/>
      <c r="G63" s="19"/>
      <c r="H63" s="19"/>
      <c r="I63" s="19"/>
      <c r="J63" s="19"/>
    </row>
    <row r="64" spans="3:11">
      <c r="H64" s="127"/>
    </row>
    <row r="65" spans="5:5">
      <c r="E65" s="127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zoomScale="80" zoomScaleNormal="100" zoomScaleSheetLayoutView="80" workbookViewId="0">
      <selection activeCell="I19" sqref="I19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4"/>
      <c r="L1" s="44"/>
      <c r="M1" s="45"/>
      <c r="N1" s="45"/>
      <c r="O1" s="45"/>
      <c r="P1" s="45"/>
      <c r="Q1" s="45"/>
      <c r="R1" s="45"/>
    </row>
    <row r="2" spans="3:19" ht="15">
      <c r="C2" s="23" t="s">
        <v>109</v>
      </c>
      <c r="D2" s="3"/>
      <c r="E2" s="23"/>
      <c r="F2" s="23"/>
      <c r="G2" s="23"/>
      <c r="H2" s="23"/>
      <c r="I2" s="23"/>
      <c r="J2" s="23"/>
      <c r="K2" s="4"/>
      <c r="L2" s="4"/>
      <c r="M2" s="46"/>
      <c r="N2" s="46"/>
      <c r="O2" s="46"/>
      <c r="P2" s="46"/>
      <c r="Q2" s="46"/>
      <c r="R2" s="46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6"/>
      <c r="N3" s="46"/>
      <c r="O3" s="46"/>
      <c r="P3" s="46"/>
      <c r="Q3" s="46"/>
      <c r="R3" s="46"/>
    </row>
    <row r="4" spans="3:19" ht="15">
      <c r="C4" s="10" t="s">
        <v>104</v>
      </c>
      <c r="D4" s="3"/>
      <c r="E4" s="23"/>
      <c r="F4" s="23"/>
      <c r="G4" s="23"/>
      <c r="H4" s="23"/>
      <c r="I4" s="23"/>
      <c r="J4" s="23"/>
      <c r="K4" s="4"/>
      <c r="L4" s="4"/>
      <c r="M4" s="46"/>
      <c r="N4" s="46"/>
      <c r="O4" s="46"/>
      <c r="P4" s="46"/>
      <c r="Q4" s="46"/>
      <c r="R4" s="46"/>
    </row>
    <row r="5" spans="3:19" ht="13.5" thickBot="1">
      <c r="C5"/>
      <c r="D5"/>
      <c r="E5"/>
      <c r="F5"/>
      <c r="G5"/>
    </row>
    <row r="6" spans="3:19" ht="12.75" customHeight="1">
      <c r="C6" s="112" t="s">
        <v>61</v>
      </c>
      <c r="D6" s="364" t="s">
        <v>121</v>
      </c>
      <c r="E6" s="369"/>
      <c r="F6" s="370" t="s">
        <v>76</v>
      </c>
      <c r="G6" s="374" t="s">
        <v>122</v>
      </c>
      <c r="H6" s="375"/>
      <c r="I6" s="370" t="s">
        <v>76</v>
      </c>
      <c r="O6" s="48"/>
      <c r="P6" s="88"/>
    </row>
    <row r="7" spans="3:19" ht="12.75" customHeight="1">
      <c r="C7" s="113"/>
      <c r="D7" s="114">
        <v>2018</v>
      </c>
      <c r="E7" s="100">
        <v>2019</v>
      </c>
      <c r="F7" s="371"/>
      <c r="G7" s="264">
        <v>2018</v>
      </c>
      <c r="H7" s="100">
        <v>2019</v>
      </c>
      <c r="I7" s="371"/>
      <c r="O7" s="48"/>
      <c r="P7" s="88"/>
    </row>
    <row r="8" spans="3:19" ht="20.100000000000001" customHeight="1">
      <c r="C8" s="122" t="s">
        <v>17</v>
      </c>
      <c r="D8" s="245">
        <v>5.756697</v>
      </c>
      <c r="E8" s="326">
        <v>5.3410380217645308</v>
      </c>
      <c r="F8" s="247">
        <f>+E8/D8-1</f>
        <v>-7.2204421777882222E-2</v>
      </c>
      <c r="G8" s="265">
        <v>32.442301999999998</v>
      </c>
      <c r="H8" s="326">
        <v>32.853730021764527</v>
      </c>
      <c r="I8" s="247">
        <f>+H8/G8-1</f>
        <v>1.2681838106449073E-2</v>
      </c>
      <c r="J8" s="26"/>
      <c r="K8" s="47"/>
      <c r="L8" s="47"/>
      <c r="N8" s="8"/>
      <c r="O8" s="48"/>
      <c r="P8" s="88"/>
    </row>
    <row r="9" spans="3:19" ht="20.100000000000001" customHeight="1">
      <c r="C9" s="123" t="s">
        <v>18</v>
      </c>
      <c r="D9" s="246">
        <v>123.51953270000001</v>
      </c>
      <c r="E9" s="327">
        <v>239.11854362107553</v>
      </c>
      <c r="F9" s="248">
        <f t="shared" ref="F9:F32" si="0">+E9/D9-1</f>
        <v>0.93587636217697168</v>
      </c>
      <c r="G9" s="266">
        <v>1368.4278773196279</v>
      </c>
      <c r="H9" s="327">
        <v>1471.3422897435755</v>
      </c>
      <c r="I9" s="270">
        <f t="shared" ref="I9:I32" si="1">+H9/G9-1</f>
        <v>7.520631092778407E-2</v>
      </c>
      <c r="J9" s="26"/>
      <c r="K9" s="47"/>
      <c r="L9" s="47"/>
      <c r="N9" s="8"/>
      <c r="O9" s="48"/>
      <c r="P9" s="88"/>
    </row>
    <row r="10" spans="3:19" ht="20.100000000000001" customHeight="1">
      <c r="C10" s="124" t="s">
        <v>19</v>
      </c>
      <c r="D10" s="246">
        <v>3.8735302500800004</v>
      </c>
      <c r="E10" s="327">
        <v>4.3048797774405063</v>
      </c>
      <c r="F10" s="248">
        <f t="shared" si="0"/>
        <v>0.11135824416282714</v>
      </c>
      <c r="G10" s="266">
        <v>26.77592130056016</v>
      </c>
      <c r="H10" s="327">
        <v>26.495356340893736</v>
      </c>
      <c r="I10" s="248">
        <f t="shared" si="1"/>
        <v>-1.0478256061372426E-2</v>
      </c>
      <c r="J10" s="26"/>
      <c r="K10" s="47"/>
      <c r="L10" s="47"/>
      <c r="O10" s="48"/>
      <c r="P10" s="88"/>
    </row>
    <row r="11" spans="3:19" ht="20.100000000000001" customHeight="1">
      <c r="C11" s="123" t="s">
        <v>20</v>
      </c>
      <c r="D11" s="246">
        <v>89.714111097984002</v>
      </c>
      <c r="E11" s="327">
        <v>99.615984650655534</v>
      </c>
      <c r="F11" s="248">
        <f t="shared" si="0"/>
        <v>0.11037141684274054</v>
      </c>
      <c r="G11" s="266">
        <v>647.33640328552212</v>
      </c>
      <c r="H11" s="327">
        <v>636.24410129428736</v>
      </c>
      <c r="I11" s="248">
        <f t="shared" si="1"/>
        <v>-1.7135297713733344E-2</v>
      </c>
      <c r="J11" s="26"/>
      <c r="K11" s="47"/>
      <c r="L11" s="47"/>
      <c r="N11" s="50"/>
      <c r="P11" s="12"/>
    </row>
    <row r="12" spans="3:19" ht="20.100000000000001" customHeight="1">
      <c r="C12" s="123" t="s">
        <v>21</v>
      </c>
      <c r="D12" s="246">
        <v>1.2002636064000001</v>
      </c>
      <c r="E12" s="327">
        <v>0.7224213911181403</v>
      </c>
      <c r="F12" s="248">
        <f t="shared" si="0"/>
        <v>-0.3981143914836105</v>
      </c>
      <c r="G12" s="266">
        <v>9.0049311679674613</v>
      </c>
      <c r="H12" s="327">
        <v>4.450475616211401</v>
      </c>
      <c r="I12" s="248">
        <f t="shared" si="1"/>
        <v>-0.50577349974170482</v>
      </c>
      <c r="J12" s="26"/>
      <c r="K12" s="47"/>
      <c r="L12" s="47"/>
      <c r="N12" s="8"/>
      <c r="O12" s="48"/>
      <c r="P12" s="88"/>
      <c r="Q12" s="48"/>
      <c r="R12" s="48"/>
      <c r="S12" s="48"/>
    </row>
    <row r="13" spans="3:19" ht="20.100000000000001" customHeight="1">
      <c r="C13" s="123" t="s">
        <v>22</v>
      </c>
      <c r="D13" s="246">
        <v>79.594820947040006</v>
      </c>
      <c r="E13" s="327">
        <v>125.64827334701151</v>
      </c>
      <c r="F13" s="248">
        <f t="shared" si="0"/>
        <v>0.57859860543708086</v>
      </c>
      <c r="G13" s="266">
        <v>640.91631624570471</v>
      </c>
      <c r="H13" s="327">
        <v>749.56145506309338</v>
      </c>
      <c r="I13" s="248">
        <f t="shared" si="1"/>
        <v>0.16951532682737636</v>
      </c>
      <c r="J13" s="26"/>
      <c r="K13" s="47"/>
      <c r="L13" s="47"/>
      <c r="O13" s="48"/>
      <c r="P13" s="88"/>
      <c r="Q13" s="48"/>
      <c r="R13" s="48"/>
      <c r="S13" s="48"/>
    </row>
    <row r="14" spans="3:19" ht="20.100000000000001" customHeight="1">
      <c r="C14" s="123" t="s">
        <v>60</v>
      </c>
      <c r="D14" s="246">
        <v>279.05163651466665</v>
      </c>
      <c r="E14" s="327">
        <v>243.83967427920658</v>
      </c>
      <c r="F14" s="248">
        <f t="shared" si="0"/>
        <v>-0.12618439610408583</v>
      </c>
      <c r="G14" s="266">
        <v>1505.7570304813337</v>
      </c>
      <c r="H14" s="327">
        <v>1434.0456654166655</v>
      </c>
      <c r="I14" s="248">
        <f t="shared" si="1"/>
        <v>-4.7624791791106347E-2</v>
      </c>
      <c r="J14" s="19"/>
      <c r="K14" s="47"/>
      <c r="L14" s="47"/>
      <c r="O14" s="48"/>
      <c r="P14" s="88"/>
      <c r="Q14" s="48"/>
      <c r="R14" s="48"/>
      <c r="S14" s="48"/>
    </row>
    <row r="15" spans="3:19" ht="20.100000000000001" customHeight="1">
      <c r="C15" s="123" t="s">
        <v>23</v>
      </c>
      <c r="D15" s="246">
        <v>170.7171520666667</v>
      </c>
      <c r="E15" s="327">
        <v>191.1598127760019</v>
      </c>
      <c r="F15" s="248">
        <f t="shared" si="0"/>
        <v>0.11974579274466901</v>
      </c>
      <c r="G15" s="266">
        <v>1145.5509833999997</v>
      </c>
      <c r="H15" s="327">
        <v>1176.6806509293351</v>
      </c>
      <c r="I15" s="248">
        <f t="shared" si="1"/>
        <v>2.7174406011107877E-2</v>
      </c>
      <c r="J15" s="19"/>
      <c r="K15" s="47"/>
      <c r="L15" s="47"/>
      <c r="O15" s="48"/>
      <c r="P15" s="88"/>
      <c r="Q15" s="48"/>
      <c r="R15" s="48"/>
      <c r="S15" s="48"/>
    </row>
    <row r="16" spans="3:19" ht="20.100000000000001" customHeight="1">
      <c r="C16" s="123" t="s">
        <v>24</v>
      </c>
      <c r="D16" s="246">
        <v>828.58265599999982</v>
      </c>
      <c r="E16" s="327">
        <v>921.09979072016074</v>
      </c>
      <c r="F16" s="248">
        <f t="shared" si="0"/>
        <v>0.11165709787698108</v>
      </c>
      <c r="G16" s="266">
        <v>5364.3050580281242</v>
      </c>
      <c r="H16" s="327">
        <v>5424.4983751417594</v>
      </c>
      <c r="I16" s="248">
        <f t="shared" si="1"/>
        <v>1.122108389856602E-2</v>
      </c>
      <c r="J16" s="19"/>
      <c r="K16" s="47"/>
      <c r="L16" s="47"/>
      <c r="N16" s="8"/>
      <c r="O16" s="48"/>
      <c r="P16" s="88"/>
      <c r="Q16" s="48"/>
      <c r="R16" s="48"/>
      <c r="S16" s="48"/>
    </row>
    <row r="17" spans="3:19" ht="20.100000000000001" customHeight="1">
      <c r="C17" s="123" t="s">
        <v>25</v>
      </c>
      <c r="D17" s="246">
        <v>151.88762313333334</v>
      </c>
      <c r="E17" s="327">
        <v>255.78909833828666</v>
      </c>
      <c r="F17" s="248">
        <f t="shared" si="0"/>
        <v>0.68406808310999945</v>
      </c>
      <c r="G17" s="266">
        <v>1635.4648338801553</v>
      </c>
      <c r="H17" s="327">
        <v>1738.1916193824534</v>
      </c>
      <c r="I17" s="248">
        <f t="shared" si="1"/>
        <v>6.2811980651750199E-2</v>
      </c>
      <c r="J17" s="19"/>
      <c r="K17" s="47"/>
      <c r="L17" s="47"/>
      <c r="M17" s="8"/>
      <c r="N17" s="8"/>
      <c r="O17" s="48"/>
      <c r="P17" s="88"/>
      <c r="Q17" s="48"/>
      <c r="R17" s="48"/>
      <c r="S17" s="48"/>
    </row>
    <row r="18" spans="3:19" ht="20.100000000000001" customHeight="1">
      <c r="C18" s="123" t="s">
        <v>26</v>
      </c>
      <c r="D18" s="246">
        <v>138.82462306666667</v>
      </c>
      <c r="E18" s="327">
        <v>136.57849097474553</v>
      </c>
      <c r="F18" s="248">
        <f t="shared" si="0"/>
        <v>-1.6179637605372776E-2</v>
      </c>
      <c r="G18" s="266">
        <v>725.44553039999994</v>
      </c>
      <c r="H18" s="327">
        <v>842.16428721307898</v>
      </c>
      <c r="I18" s="248">
        <f t="shared" si="1"/>
        <v>0.16089251628405798</v>
      </c>
      <c r="J18" s="19"/>
      <c r="K18" s="47"/>
      <c r="L18" s="47"/>
      <c r="O18" s="48"/>
      <c r="P18" s="88"/>
      <c r="Q18" s="48"/>
      <c r="R18" s="48"/>
      <c r="S18" s="48"/>
    </row>
    <row r="19" spans="3:19" ht="20.100000000000001" customHeight="1">
      <c r="C19" s="123" t="s">
        <v>27</v>
      </c>
      <c r="D19" s="246">
        <v>239.39693146666667</v>
      </c>
      <c r="E19" s="327">
        <v>280.87127531355281</v>
      </c>
      <c r="F19" s="248">
        <f t="shared" si="0"/>
        <v>0.1732450937979586</v>
      </c>
      <c r="G19" s="266">
        <v>1742.4473743000001</v>
      </c>
      <c r="H19" s="327">
        <v>1727.4042038593864</v>
      </c>
      <c r="I19" s="342">
        <f t="shared" si="1"/>
        <v>-8.6333571174033175E-3</v>
      </c>
      <c r="J19" s="19"/>
      <c r="K19" s="47"/>
      <c r="L19" s="47"/>
      <c r="M19" s="8"/>
      <c r="N19" s="8"/>
      <c r="P19" s="12"/>
      <c r="Q19" s="48"/>
      <c r="R19" s="48"/>
      <c r="S19" s="48"/>
    </row>
    <row r="20" spans="3:19" ht="20.100000000000001" customHeight="1">
      <c r="C20" s="123" t="s">
        <v>28</v>
      </c>
      <c r="D20" s="246">
        <v>48.742302465133953</v>
      </c>
      <c r="E20" s="327">
        <v>59.591259956667358</v>
      </c>
      <c r="F20" s="248">
        <f t="shared" si="0"/>
        <v>0.22257786240799393</v>
      </c>
      <c r="G20" s="266">
        <v>334.97019279080371</v>
      </c>
      <c r="H20" s="327">
        <v>367.20441023197816</v>
      </c>
      <c r="I20" s="248">
        <f t="shared" si="1"/>
        <v>9.623010684208988E-2</v>
      </c>
      <c r="J20" s="19"/>
      <c r="K20" s="47"/>
      <c r="L20" s="47"/>
      <c r="O20" s="48"/>
      <c r="P20" s="88"/>
      <c r="Q20" s="48"/>
      <c r="R20" s="48"/>
      <c r="S20" s="48"/>
    </row>
    <row r="21" spans="3:19" ht="20.100000000000001" customHeight="1">
      <c r="C21" s="123" t="s">
        <v>29</v>
      </c>
      <c r="D21" s="246">
        <v>5.1004522666666681</v>
      </c>
      <c r="E21" s="327">
        <v>5.0629988604214935</v>
      </c>
      <c r="F21" s="248">
        <f t="shared" si="0"/>
        <v>-7.3431539571394699E-3</v>
      </c>
      <c r="G21" s="266">
        <v>28.764935600000012</v>
      </c>
      <c r="H21" s="327">
        <v>31.129897856254836</v>
      </c>
      <c r="I21" s="248">
        <f t="shared" si="1"/>
        <v>8.2216845159730712E-2</v>
      </c>
      <c r="J21" s="26"/>
      <c r="K21" s="47"/>
      <c r="L21" s="47"/>
      <c r="O21" s="48"/>
      <c r="P21" s="88"/>
      <c r="Q21" s="48"/>
      <c r="R21" s="48"/>
      <c r="S21" s="48"/>
    </row>
    <row r="22" spans="3:19" ht="20.100000000000001" customHeight="1">
      <c r="C22" s="123" t="s">
        <v>30</v>
      </c>
      <c r="D22" s="246">
        <v>1930.7282973002084</v>
      </c>
      <c r="E22" s="327">
        <v>1602.6419184152187</v>
      </c>
      <c r="F22" s="248">
        <f t="shared" si="0"/>
        <v>-0.16992881874873955</v>
      </c>
      <c r="G22" s="266">
        <v>9386.7841646375055</v>
      </c>
      <c r="H22" s="327">
        <v>10012.114911213645</v>
      </c>
      <c r="I22" s="248">
        <f t="shared" si="1"/>
        <v>6.661820870793278E-2</v>
      </c>
      <c r="J22" s="26"/>
      <c r="K22" s="47"/>
      <c r="L22" s="47"/>
      <c r="O22" s="48"/>
      <c r="P22" s="88"/>
      <c r="Q22" s="48"/>
      <c r="R22" s="48"/>
      <c r="S22" s="48"/>
    </row>
    <row r="23" spans="3:19" ht="20.100000000000001" customHeight="1">
      <c r="C23" s="123" t="s">
        <v>31</v>
      </c>
      <c r="D23" s="246">
        <v>61.638213733333352</v>
      </c>
      <c r="E23" s="327">
        <v>69.984854564926138</v>
      </c>
      <c r="F23" s="248">
        <f t="shared" si="0"/>
        <v>0.13541341200611412</v>
      </c>
      <c r="G23" s="266">
        <v>471.27176553606768</v>
      </c>
      <c r="H23" s="327">
        <v>408.2199282315928</v>
      </c>
      <c r="I23" s="248">
        <f t="shared" si="1"/>
        <v>-0.13379082286577038</v>
      </c>
      <c r="J23" s="26"/>
      <c r="K23" s="47"/>
      <c r="L23" s="47"/>
      <c r="M23" s="8"/>
      <c r="O23" s="48"/>
      <c r="P23" s="48"/>
      <c r="Q23" s="48"/>
      <c r="R23" s="48"/>
      <c r="S23" s="48"/>
    </row>
    <row r="24" spans="3:19" ht="20.100000000000001" customHeight="1">
      <c r="C24" s="123" t="s">
        <v>32</v>
      </c>
      <c r="D24" s="246">
        <v>0.20614000000000002</v>
      </c>
      <c r="E24" s="327">
        <v>0.14140541058474895</v>
      </c>
      <c r="F24" s="248">
        <f t="shared" si="0"/>
        <v>-0.31403215977127708</v>
      </c>
      <c r="G24" s="266">
        <v>1.0640380000000003</v>
      </c>
      <c r="H24" s="327">
        <v>0.86085574058474912</v>
      </c>
      <c r="I24" s="248">
        <f t="shared" si="1"/>
        <v>-0.19095395034317486</v>
      </c>
      <c r="J24" s="26"/>
      <c r="K24" s="47"/>
      <c r="L24" s="47"/>
      <c r="O24" s="48"/>
      <c r="P24" s="88"/>
      <c r="Q24" s="48"/>
      <c r="R24" s="48"/>
      <c r="S24" s="48"/>
    </row>
    <row r="25" spans="3:19" ht="20.100000000000001" customHeight="1">
      <c r="C25" s="123" t="s">
        <v>33</v>
      </c>
      <c r="D25" s="246">
        <v>41.918502333333336</v>
      </c>
      <c r="E25" s="327">
        <v>48.209364924595214</v>
      </c>
      <c r="F25" s="248">
        <f t="shared" si="0"/>
        <v>0.15007364865369777</v>
      </c>
      <c r="G25" s="266">
        <v>327.53154099999995</v>
      </c>
      <c r="H25" s="327">
        <v>313.59376580376181</v>
      </c>
      <c r="I25" s="248">
        <f t="shared" si="1"/>
        <v>-4.255399389531811E-2</v>
      </c>
      <c r="J25" s="26"/>
      <c r="K25" s="47"/>
      <c r="L25" s="47"/>
      <c r="N25" s="8"/>
      <c r="P25" s="12"/>
      <c r="Q25" s="48"/>
      <c r="R25" s="48"/>
      <c r="S25" s="48"/>
    </row>
    <row r="26" spans="3:19" ht="20.100000000000001" customHeight="1">
      <c r="C26" s="123" t="s">
        <v>34</v>
      </c>
      <c r="D26" s="246">
        <v>62.072550999999997</v>
      </c>
      <c r="E26" s="327">
        <v>95.416430388757817</v>
      </c>
      <c r="F26" s="248">
        <f t="shared" si="0"/>
        <v>0.53717591514416441</v>
      </c>
      <c r="G26" s="266">
        <v>553.09790999999996</v>
      </c>
      <c r="H26" s="327">
        <v>587.19018531551285</v>
      </c>
      <c r="I26" s="248">
        <f t="shared" si="1"/>
        <v>6.1638770820003463E-2</v>
      </c>
      <c r="J26" s="26"/>
      <c r="K26" s="47"/>
      <c r="L26" s="47"/>
      <c r="O26" s="48"/>
      <c r="P26" s="88"/>
      <c r="Q26" s="48"/>
      <c r="R26" s="48"/>
      <c r="S26" s="48"/>
    </row>
    <row r="27" spans="3:19" ht="20.100000000000001" customHeight="1">
      <c r="C27" s="123" t="s">
        <v>35</v>
      </c>
      <c r="D27" s="246">
        <v>90.38047994833866</v>
      </c>
      <c r="E27" s="327">
        <v>111.08102525923287</v>
      </c>
      <c r="F27" s="248">
        <f t="shared" si="0"/>
        <v>0.22903778916339701</v>
      </c>
      <c r="G27" s="266">
        <v>577.42001804297956</v>
      </c>
      <c r="H27" s="327">
        <v>660.39824304592616</v>
      </c>
      <c r="I27" s="248">
        <f t="shared" si="1"/>
        <v>0.14370514081617825</v>
      </c>
      <c r="J27" s="26"/>
      <c r="K27" s="47"/>
      <c r="L27" s="47"/>
      <c r="M27" s="8"/>
      <c r="N27" s="8"/>
      <c r="O27" s="48"/>
      <c r="P27" s="88"/>
      <c r="Q27" s="48"/>
      <c r="R27" s="48"/>
      <c r="S27" s="48"/>
    </row>
    <row r="28" spans="3:19" ht="20.100000000000001" customHeight="1">
      <c r="C28" s="123" t="s">
        <v>36</v>
      </c>
      <c r="D28" s="246">
        <v>56.665553000000003</v>
      </c>
      <c r="E28" s="327">
        <v>80.595089472413719</v>
      </c>
      <c r="F28" s="248">
        <f t="shared" si="0"/>
        <v>0.42229423707227776</v>
      </c>
      <c r="G28" s="266">
        <v>457.72520300000002</v>
      </c>
      <c r="H28" s="327">
        <v>543.92426440241377</v>
      </c>
      <c r="I28" s="248">
        <f t="shared" si="1"/>
        <v>0.1883205487428965</v>
      </c>
      <c r="J28" s="26"/>
      <c r="K28" s="47"/>
      <c r="L28" s="47"/>
      <c r="N28" s="8"/>
      <c r="P28" s="12"/>
      <c r="Q28" s="48"/>
      <c r="R28" s="48"/>
      <c r="S28" s="48"/>
    </row>
    <row r="29" spans="3:19" ht="20.100000000000001" customHeight="1">
      <c r="C29" s="123" t="s">
        <v>37</v>
      </c>
      <c r="D29" s="246">
        <v>3.1654590000000002</v>
      </c>
      <c r="E29" s="327">
        <v>5.1215660475411759</v>
      </c>
      <c r="F29" s="248">
        <f t="shared" si="0"/>
        <v>0.61795368303338494</v>
      </c>
      <c r="G29" s="266">
        <v>29.755798999999996</v>
      </c>
      <c r="H29" s="327">
        <v>31.49421404754117</v>
      </c>
      <c r="I29" s="248">
        <f t="shared" si="1"/>
        <v>5.8422731231017266E-2</v>
      </c>
      <c r="J29" s="26"/>
      <c r="K29" s="47"/>
      <c r="L29" s="47"/>
      <c r="O29" s="48"/>
      <c r="P29" s="88"/>
      <c r="Q29" s="48"/>
      <c r="R29" s="48"/>
      <c r="S29" s="48"/>
    </row>
    <row r="30" spans="3:19" ht="20.100000000000001" customHeight="1">
      <c r="C30" s="123" t="s">
        <v>38</v>
      </c>
      <c r="D30" s="246">
        <v>11.617404000000001</v>
      </c>
      <c r="E30" s="327">
        <v>12.201936687435742</v>
      </c>
      <c r="F30" s="248">
        <f t="shared" si="0"/>
        <v>5.0315258678766961E-2</v>
      </c>
      <c r="G30" s="266">
        <v>79.335205999999985</v>
      </c>
      <c r="H30" s="327">
        <v>75.717429267435762</v>
      </c>
      <c r="I30" s="248">
        <f t="shared" si="1"/>
        <v>-4.5601151304305199E-2</v>
      </c>
      <c r="J30" s="26"/>
      <c r="K30" s="47"/>
      <c r="L30" s="47"/>
      <c r="N30" s="8"/>
      <c r="P30" s="12"/>
      <c r="Q30" s="48"/>
      <c r="R30" s="48"/>
      <c r="S30" s="48"/>
    </row>
    <row r="31" spans="3:19" ht="20.100000000000001" customHeight="1">
      <c r="C31" s="123" t="s">
        <v>39</v>
      </c>
      <c r="D31" s="246">
        <v>1.1005480000000003</v>
      </c>
      <c r="E31" s="327">
        <v>1.082034216356573</v>
      </c>
      <c r="F31" s="248">
        <f>+E31/D31-1</f>
        <v>-1.6822331823261871E-2</v>
      </c>
      <c r="G31" s="266">
        <v>8.0288940000000029</v>
      </c>
      <c r="H31" s="327">
        <v>6.649392096356574</v>
      </c>
      <c r="I31" s="248">
        <f t="shared" si="1"/>
        <v>-0.1718171772654401</v>
      </c>
      <c r="J31" s="26"/>
      <c r="K31" s="47"/>
      <c r="L31" s="47"/>
      <c r="P31" s="12"/>
      <c r="Q31" s="48"/>
      <c r="R31" s="48"/>
      <c r="S31" s="48"/>
    </row>
    <row r="32" spans="3:19" ht="20.100000000000001" customHeight="1">
      <c r="C32" s="125" t="s">
        <v>40</v>
      </c>
      <c r="D32" s="236">
        <v>23.259048333333332</v>
      </c>
      <c r="E32" s="328">
        <v>20.805787787078465</v>
      </c>
      <c r="F32" s="249">
        <f t="shared" si="0"/>
        <v>-0.10547553412746535</v>
      </c>
      <c r="G32" s="267">
        <v>125.41552100000001</v>
      </c>
      <c r="H32" s="328">
        <v>113.94097393374514</v>
      </c>
      <c r="I32" s="249">
        <f t="shared" si="1"/>
        <v>-9.1492240950423298E-2</v>
      </c>
      <c r="J32" s="26"/>
      <c r="K32" s="47"/>
      <c r="L32" s="47"/>
      <c r="M32" s="8"/>
      <c r="N32" s="8"/>
      <c r="O32" s="48"/>
      <c r="P32" s="88"/>
      <c r="Q32" s="48"/>
      <c r="R32" s="48"/>
      <c r="S32" s="48"/>
    </row>
    <row r="33" spans="3:19" ht="13.5" thickBot="1">
      <c r="C33" s="115" t="s">
        <v>128</v>
      </c>
      <c r="D33" s="116">
        <f>SUM(D8:D32)</f>
        <v>4448.714529229851</v>
      </c>
      <c r="E33" s="329">
        <f>SUM(E8:E32)</f>
        <v>4616.0249552022497</v>
      </c>
      <c r="F33" s="121">
        <f>+E33/D33-1</f>
        <v>3.7608712555750934E-2</v>
      </c>
      <c r="G33" s="268">
        <f>SUM(G8:G32)</f>
        <v>27225.039750416352</v>
      </c>
      <c r="H33" s="329">
        <f>SUM(H8:H32)</f>
        <v>28416.370681209253</v>
      </c>
      <c r="I33" s="269">
        <f>+H33/G33-1</f>
        <v>4.3758647984147858E-2</v>
      </c>
      <c r="J33" s="26"/>
      <c r="K33" s="49"/>
      <c r="L33" s="8"/>
      <c r="N33" s="51"/>
      <c r="O33" s="48"/>
      <c r="P33" s="48"/>
      <c r="Q33" s="48"/>
      <c r="R33" s="48"/>
      <c r="S33" s="48"/>
    </row>
    <row r="34" spans="3:19">
      <c r="C34"/>
      <c r="D34"/>
      <c r="E34"/>
      <c r="F34"/>
      <c r="G34"/>
      <c r="J34" s="26"/>
      <c r="K34" s="49"/>
      <c r="L34" s="8"/>
      <c r="N34" s="51"/>
      <c r="O34" s="48"/>
      <c r="P34" s="48"/>
      <c r="Q34" s="48"/>
      <c r="R34" s="48"/>
      <c r="S34" s="48"/>
    </row>
    <row r="35" spans="3:19">
      <c r="C35"/>
      <c r="D35"/>
      <c r="E35"/>
      <c r="F35"/>
      <c r="G35"/>
      <c r="H35" s="26"/>
      <c r="I35" s="26"/>
      <c r="J35" s="26"/>
      <c r="K35" s="49"/>
      <c r="L35" s="8"/>
      <c r="O35" s="48"/>
      <c r="P35" s="48"/>
      <c r="Q35" s="48"/>
      <c r="R35" s="48"/>
      <c r="S35" s="48"/>
    </row>
    <row r="36" spans="3:19">
      <c r="C36" s="27" t="s">
        <v>123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51"/>
      <c r="O36" s="48"/>
      <c r="P36" s="48"/>
      <c r="Q36" s="48"/>
      <c r="R36" s="48"/>
      <c r="S36" s="48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8"/>
      <c r="P37" s="48"/>
      <c r="Q37" s="48"/>
      <c r="R37" s="48"/>
      <c r="S37" s="48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8"/>
      <c r="P38" s="48"/>
      <c r="Q38" s="48"/>
      <c r="R38" s="48"/>
      <c r="S38" s="48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8"/>
      <c r="P39" s="48"/>
      <c r="Q39" s="48"/>
      <c r="R39" s="48"/>
      <c r="S39" s="48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2" t="s">
        <v>43</v>
      </c>
      <c r="O43" s="52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3" t="s">
        <v>30</v>
      </c>
      <c r="O44" s="54">
        <v>1602.6419184152187</v>
      </c>
      <c r="P44" s="8"/>
      <c r="S44" s="93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2" t="s">
        <v>24</v>
      </c>
      <c r="O45" s="55">
        <v>921.09979072016074</v>
      </c>
      <c r="P45" s="8"/>
      <c r="S45" s="93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2" t="s">
        <v>27</v>
      </c>
      <c r="O46" s="55">
        <v>280.87127531355281</v>
      </c>
      <c r="P46" s="8"/>
      <c r="S46" s="93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3" t="s">
        <v>25</v>
      </c>
      <c r="O47" s="54">
        <v>255.78909833828666</v>
      </c>
      <c r="P47" s="8"/>
      <c r="S47" s="93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2" t="s">
        <v>60</v>
      </c>
      <c r="O48" s="55">
        <v>243.83967427920658</v>
      </c>
      <c r="P48" s="8"/>
      <c r="S48" s="93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2" t="s">
        <v>18</v>
      </c>
      <c r="O49" s="55">
        <v>239.11854362107553</v>
      </c>
      <c r="P49" s="8"/>
      <c r="S49" s="93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3" t="s">
        <v>23</v>
      </c>
      <c r="O50" s="54">
        <v>191.1598127760019</v>
      </c>
      <c r="P50" s="8"/>
      <c r="S50" s="93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2" t="s">
        <v>26</v>
      </c>
      <c r="O51" s="55">
        <v>136.57849097474553</v>
      </c>
      <c r="P51" s="8"/>
      <c r="S51" s="93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2" t="s">
        <v>22</v>
      </c>
      <c r="O52" s="55">
        <v>125.64827334701151</v>
      </c>
      <c r="P52" s="8"/>
      <c r="S52" s="93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2" t="s">
        <v>35</v>
      </c>
      <c r="O53" s="55">
        <v>111.08102525923287</v>
      </c>
      <c r="P53" s="8"/>
      <c r="S53" s="93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2" t="s">
        <v>20</v>
      </c>
      <c r="O54" s="55">
        <v>99.615984650655534</v>
      </c>
      <c r="P54" s="8"/>
      <c r="S54" s="93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3" t="s">
        <v>34</v>
      </c>
      <c r="O55" s="54">
        <v>95.416430388757817</v>
      </c>
      <c r="P55" s="8"/>
      <c r="S55" s="93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2" t="s">
        <v>36</v>
      </c>
      <c r="O56" s="55">
        <v>80.595089472413719</v>
      </c>
      <c r="P56" s="8"/>
      <c r="S56" s="93"/>
    </row>
    <row r="57" spans="3:19">
      <c r="N57" s="53" t="s">
        <v>31</v>
      </c>
      <c r="O57" s="54">
        <v>69.984854564926138</v>
      </c>
      <c r="S57" s="93"/>
    </row>
    <row r="58" spans="3:19">
      <c r="N58" s="53" t="s">
        <v>28</v>
      </c>
      <c r="O58" s="54">
        <v>59.591259956667358</v>
      </c>
      <c r="S58" s="93"/>
    </row>
    <row r="59" spans="3:19">
      <c r="N59" s="53" t="s">
        <v>33</v>
      </c>
      <c r="O59" s="54">
        <v>48.209364924595214</v>
      </c>
      <c r="S59" s="93"/>
    </row>
    <row r="60" spans="3:19">
      <c r="N60" s="53" t="s">
        <v>40</v>
      </c>
      <c r="O60" s="54">
        <v>20.805787787078465</v>
      </c>
      <c r="S60" s="93"/>
    </row>
    <row r="61" spans="3:19">
      <c r="N61" s="53" t="s">
        <v>38</v>
      </c>
      <c r="O61" s="54">
        <v>12.201936687435742</v>
      </c>
      <c r="S61" s="93"/>
    </row>
    <row r="62" spans="3:19">
      <c r="N62" s="53" t="s">
        <v>17</v>
      </c>
      <c r="O62" s="54">
        <v>5.3410380217645308</v>
      </c>
      <c r="S62" s="93"/>
    </row>
    <row r="63" spans="3:19">
      <c r="N63" s="52" t="s">
        <v>37</v>
      </c>
      <c r="O63" s="55">
        <v>5.1215660475411759</v>
      </c>
      <c r="S63" s="93"/>
    </row>
    <row r="64" spans="3:19">
      <c r="N64" s="52" t="s">
        <v>29</v>
      </c>
      <c r="O64" s="55">
        <v>5.0629988604214935</v>
      </c>
      <c r="S64" s="93"/>
    </row>
    <row r="65" spans="6:19">
      <c r="N65" s="52" t="s">
        <v>19</v>
      </c>
      <c r="O65" s="55">
        <v>4.3048797774405063</v>
      </c>
      <c r="S65" s="93"/>
    </row>
    <row r="66" spans="6:19">
      <c r="N66" s="52" t="s">
        <v>39</v>
      </c>
      <c r="O66" s="55">
        <v>1.082034216356573</v>
      </c>
      <c r="S66" s="93"/>
    </row>
    <row r="67" spans="6:19">
      <c r="N67" s="53" t="s">
        <v>21</v>
      </c>
      <c r="O67" s="54">
        <v>0.7224213911181403</v>
      </c>
      <c r="S67" s="93"/>
    </row>
    <row r="68" spans="6:19">
      <c r="N68" s="9" t="s">
        <v>32</v>
      </c>
      <c r="O68" s="54">
        <v>0.14140541058474895</v>
      </c>
      <c r="S68" s="126"/>
    </row>
    <row r="70" spans="6:19">
      <c r="F70" s="83"/>
    </row>
    <row r="71" spans="6:19">
      <c r="F71" s="83"/>
    </row>
    <row r="72" spans="6:19">
      <c r="F72" s="83"/>
    </row>
    <row r="73" spans="6:19">
      <c r="F73" s="83"/>
    </row>
    <row r="74" spans="6:19">
      <c r="F74" s="83"/>
    </row>
    <row r="75" spans="6:19">
      <c r="F75" s="83"/>
    </row>
    <row r="76" spans="6:19">
      <c r="F76" s="83"/>
    </row>
    <row r="77" spans="6:19">
      <c r="F77" s="83"/>
    </row>
    <row r="78" spans="6:19">
      <c r="F78" s="83"/>
    </row>
    <row r="79" spans="6:19">
      <c r="F79" s="83"/>
    </row>
    <row r="80" spans="6:19">
      <c r="F80" s="83"/>
    </row>
    <row r="81" spans="6:6">
      <c r="F81" s="83"/>
    </row>
    <row r="82" spans="6:6">
      <c r="F82" s="83"/>
    </row>
    <row r="83" spans="6:6">
      <c r="F83" s="83"/>
    </row>
    <row r="84" spans="6:6">
      <c r="F84" s="83"/>
    </row>
    <row r="85" spans="6:6">
      <c r="F85" s="83"/>
    </row>
    <row r="86" spans="6:6">
      <c r="F86" s="83"/>
    </row>
    <row r="87" spans="6:6">
      <c r="F87" s="83"/>
    </row>
    <row r="88" spans="6:6">
      <c r="F88" s="83"/>
    </row>
    <row r="89" spans="6:6">
      <c r="F89" s="83"/>
    </row>
    <row r="90" spans="6:6">
      <c r="F90" s="83"/>
    </row>
    <row r="91" spans="6:6">
      <c r="F91" s="83"/>
    </row>
    <row r="92" spans="6:6">
      <c r="F92" s="83"/>
    </row>
    <row r="93" spans="6:6">
      <c r="F93" s="83"/>
    </row>
  </sheetData>
  <sortState ref="M8:N32">
    <sortCondition descending="1" ref="N8"/>
  </sortState>
  <mergeCells count="4">
    <mergeCell ref="D6:E6"/>
    <mergeCell ref="F6:F7"/>
    <mergeCell ref="G6:H6"/>
    <mergeCell ref="I6:I7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</vt:lpstr>
      <vt:lpstr>TipoRecurso</vt:lpstr>
      <vt:lpstr>PorZona</vt:lpstr>
      <vt:lpstr>Por Región</vt:lpstr>
      <vt:lpstr>'Por Región'!Área_de_impresión</vt:lpstr>
      <vt:lpstr>PorZona!Área_de_impresión</vt:lpstr>
      <vt:lpstr>Resumen!Área_de_impresión</vt:lpstr>
      <vt:lpstr>TipoRecurso!Área_de_impresión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2019-07-15T22:55:19Z</dcterms:modified>
</cp:coreProperties>
</file>